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0" yWindow="0" windowWidth="24240" windowHeight="12255" tabRatio="868" firstSheet="11" activeTab="13"/>
  </bookViews>
  <sheets>
    <sheet name="表头" sheetId="34" r:id="rId1"/>
    <sheet name="目录" sheetId="18" r:id="rId2"/>
    <sheet name="表1-2025年全区公共预算收入执行" sheetId="60" r:id="rId3"/>
    <sheet name="表2-2025年全区公共预算支出执行" sheetId="61" r:id="rId4"/>
    <sheet name="表3—2025区级公共预算收入执行" sheetId="62" r:id="rId5"/>
    <sheet name="表4-2025年区级公共预算支出执行" sheetId="104" r:id="rId6"/>
    <sheet name="2025年区级一般公共预算转移支付" sheetId="96" r:id="rId7"/>
    <sheet name="表6-2026年全区一般公共预算收入表" sheetId="29" r:id="rId8"/>
    <sheet name="表7-2026年全区一般公共预算支出表" sheetId="68" r:id="rId9"/>
    <sheet name="表8—2026区级公共预算收入" sheetId="6" r:id="rId10"/>
    <sheet name="表9-2026年区级一般公共预算支出表" sheetId="103" r:id="rId11"/>
    <sheet name="表10-按政府经济分类支出表" sheetId="94" r:id="rId12"/>
    <sheet name="表11-按部门经济分类基本支出表" sheetId="95" r:id="rId13"/>
    <sheet name="表12-一般预算税收返还和转移支付表 " sheetId="106" r:id="rId14"/>
    <sheet name="表13-2025年政府性基金收入执行 " sheetId="64" r:id="rId15"/>
    <sheet name="表14-2025年政府性基金支出执行 " sheetId="65" r:id="rId16"/>
    <sheet name="表15-政府性基金转移支付表" sheetId="76" r:id="rId17"/>
    <sheet name="表16-2026政府性基金收入" sheetId="10" r:id="rId18"/>
    <sheet name="表17-2026政府性基金支出" sheetId="86" r:id="rId19"/>
    <sheet name="表18-政府性基金基本支出按政府经济分类" sheetId="77" r:id="rId20"/>
    <sheet name="表19-政府性基金基本支出按部门经济分类" sheetId="78" r:id="rId21"/>
    <sheet name="表20-政府性基金转移支付表" sheetId="79" r:id="rId22"/>
    <sheet name="表21-2025国有资本经营预算收入" sheetId="27" r:id="rId23"/>
    <sheet name="表22-2025国有资本经营预算支出" sheetId="71" r:id="rId24"/>
    <sheet name="表23-2025国有资本经营转移支付表" sheetId="80" r:id="rId25"/>
    <sheet name="表24-2026国有资本经营收入草案" sheetId="26" r:id="rId26"/>
    <sheet name="表25-2026国有资本经营支出草案" sheetId="72" r:id="rId27"/>
    <sheet name="表26—2025社保基金收支执行 " sheetId="19" r:id="rId28"/>
    <sheet name="表27—2026社保基金收支草案" sheetId="21" r:id="rId29"/>
    <sheet name="表28-2025年债务限额及余额" sheetId="97" r:id="rId30"/>
    <sheet name="表29-2025年一般债务限额余额" sheetId="98" r:id="rId31"/>
    <sheet name="表30-2025年专项债务限额余额" sheetId="99" r:id="rId32"/>
    <sheet name="表31-2025年地方政府债券发行情况表" sheetId="100" r:id="rId33"/>
    <sheet name="表32-2025年地方政府债务还本付息情况表 " sheetId="101" r:id="rId34"/>
    <sheet name="表33-2025年新增政府专项债券项目情况表 " sheetId="102" r:id="rId35"/>
    <sheet name="表34-2026年区级财政专项资金预算安排情况表 " sheetId="105" r:id="rId36"/>
  </sheets>
  <definedNames>
    <definedName name="_xlnm._FilterDatabase" localSheetId="11" hidden="1">'表10-按政府经济分类支出表'!$A$5:$M$5</definedName>
    <definedName name="_xlnm._FilterDatabase" localSheetId="12" hidden="1">'表11-按部门经济分类基本支出表'!$A$5:$AE$5</definedName>
    <definedName name="_xlnm._FilterDatabase" localSheetId="15" hidden="1">'表14-2025年政府性基金支出执行 '!$A$6:$C$6</definedName>
    <definedName name="_xlnm._FilterDatabase" localSheetId="18" hidden="1">'表17-2026政府性基金支出'!$A$5:$I$61</definedName>
    <definedName name="_xlnm._FilterDatabase" localSheetId="3" hidden="1">'表2-2025年全区公共预算支出执行'!$A$5:$F$5</definedName>
    <definedName name="_xlnm._FilterDatabase" localSheetId="34" hidden="1">'表33-2025年新增政府专项债券项目情况表 '!$A$4:$H$4</definedName>
    <definedName name="_xlnm._FilterDatabase" localSheetId="35" hidden="1">'表34-2026年区级财政专项资金预算安排情况表 '!$A$4:$F$155</definedName>
    <definedName name="_xlnm._FilterDatabase" localSheetId="5" hidden="1">'表4-2025年区级公共预算支出执行'!$A$5:$G$5</definedName>
    <definedName name="_xlnm._FilterDatabase" localSheetId="8" hidden="1">'表7-2026年全区一般公共预算支出表'!$A$4:$H$401</definedName>
    <definedName name="_xlnm._FilterDatabase" localSheetId="10" hidden="1">'表9-2026年区级一般公共预算支出表'!$A$4:$H$397</definedName>
    <definedName name="_xlnm.Print_Area" localSheetId="6">'2025年区级一般公共预算转移支付'!$A$1:$S$21</definedName>
    <definedName name="_xlnm.Print_Area" localSheetId="11">'表10-按政府经济分类支出表'!$A$1:$C$32</definedName>
    <definedName name="_xlnm.Print_Area" localSheetId="12">'表11-按部门经济分类基本支出表'!$A$1:$C$48</definedName>
    <definedName name="_xlnm.Print_Area" localSheetId="2">'表1-2025年全区公共预算收入执行'!$A$1:$C$34</definedName>
    <definedName name="_xlnm.Print_Area" localSheetId="13">'表12-一般预算税收返还和转移支付表 '!$A$1:$S$14</definedName>
    <definedName name="_xlnm.Print_Area" localSheetId="14">'表13-2025年政府性基金收入执行 '!$A$1:$C$21</definedName>
    <definedName name="_xlnm.Print_Area" localSheetId="15">'表14-2025年政府性基金支出执行 '!$A$1:$C$67</definedName>
    <definedName name="_xlnm.Print_Area" localSheetId="16">'表15-政府性基金转移支付表'!$A$1:$S$13</definedName>
    <definedName name="_xlnm.Print_Area" localSheetId="17">'表16-2026政府性基金收入'!$A$1:$C$20</definedName>
    <definedName name="_xlnm.Print_Area" localSheetId="18">'表17-2026政府性基金支出'!$A$1:$F$61</definedName>
    <definedName name="_xlnm.Print_Area" localSheetId="21">'表20-政府性基金转移支付表'!$A$1:$S$11</definedName>
    <definedName name="_xlnm.Print_Area" localSheetId="22">'表21-2025国有资本经营预算收入'!$A$1:$C$13</definedName>
    <definedName name="_xlnm.Print_Area" localSheetId="3">'表2-2025年全区公共预算支出执行'!$A$1:$C$406</definedName>
    <definedName name="_xlnm.Print_Area" localSheetId="23">'表22-2025国有资本经营预算支出'!$A$1:$C$15</definedName>
    <definedName name="_xlnm.Print_Area" localSheetId="24">'表23-2025国有资本经营转移支付表'!$A$1:$S$10</definedName>
    <definedName name="_xlnm.Print_Area" localSheetId="25">'表24-2026国有资本经营收入草案'!$A$1:$C$13</definedName>
    <definedName name="_xlnm.Print_Area" localSheetId="26">'表25-2026国有资本经营支出草案'!$A$1:$C$16</definedName>
    <definedName name="_xlnm.Print_Area" localSheetId="27">'表26—2025社保基金收支执行 '!$A$1:$F$8</definedName>
    <definedName name="_xlnm.Print_Area" localSheetId="28">表27—2026社保基金收支草案!$A$1:$F$8</definedName>
    <definedName name="_xlnm.Print_Area" localSheetId="29">'表28-2025年债务限额及余额'!$A$1:$C$8</definedName>
    <definedName name="_xlnm.Print_Area" localSheetId="30">'表29-2025年一般债务限额余额'!$A$1:$C$8</definedName>
    <definedName name="_xlnm.Print_Area" localSheetId="31">'表30-2025年专项债务限额余额'!$A$1:$C$8</definedName>
    <definedName name="_xlnm.Print_Area" localSheetId="32">'表31-2025年地方政府债券发行情况表'!$A$1:$G$6</definedName>
    <definedName name="_xlnm.Print_Area" localSheetId="4">表3—2025区级公共预算收入执行!$A$1:$C$19</definedName>
    <definedName name="_xlnm.Print_Area" localSheetId="33">'表32-2025年地方政府债务还本付息情况表 '!$A$1:$C$14</definedName>
    <definedName name="_xlnm.Print_Area" localSheetId="34">'表33-2025年新增政府专项债券项目情况表 '!$A$1:$H$27</definedName>
    <definedName name="_xlnm.Print_Area" localSheetId="35">'表34-2026年区级财政专项资金预算安排情况表 '!$A$1:$E$167</definedName>
    <definedName name="_xlnm.Print_Area" localSheetId="5">'表4-2025年区级公共预算支出执行'!$A$1:$C$391</definedName>
    <definedName name="_xlnm.Print_Area" localSheetId="7">'表6-2026年全区一般公共预算收入表'!$A$1:$C$34</definedName>
    <definedName name="_xlnm.Print_Area" localSheetId="8">'表7-2026年全区一般公共预算支出表'!$A$1:$C$406</definedName>
    <definedName name="_xlnm.Print_Area" localSheetId="9">表8—2026区级公共预算收入!$A$1:$C$16</definedName>
    <definedName name="_xlnm.Print_Area" localSheetId="10">'表9-2026年区级一般公共预算支出表'!$A$1:$C$402</definedName>
    <definedName name="_xlnm.Print_Area" localSheetId="0">表头!$A$1:$G$31</definedName>
    <definedName name="_xlnm.Print_Area" localSheetId="1">目录!$A$3:$H$38</definedName>
    <definedName name="_xlnm.Print_Titles" localSheetId="11">'表10-按政府经济分类支出表'!$2:$4</definedName>
    <definedName name="_xlnm.Print_Titles" localSheetId="12">'表11-按部门经济分类基本支出表'!$2:$4</definedName>
    <definedName name="_xlnm.Print_Titles" localSheetId="2">'表1-2025年全区公共预算收入执行'!$2:$5</definedName>
    <definedName name="_xlnm.Print_Titles" localSheetId="15">'表14-2025年政府性基金支出执行 '!$2:$5</definedName>
    <definedName name="_xlnm.Print_Titles" localSheetId="18">'表17-2026政府性基金支出'!$2:$5</definedName>
    <definedName name="_xlnm.Print_Titles" localSheetId="3">'表2-2025年全区公共预算支出执行'!$2:$5</definedName>
    <definedName name="_xlnm.Print_Titles" localSheetId="34">'表33-2025年新增政府专项债券项目情况表 '!$2:$4</definedName>
    <definedName name="_xlnm.Print_Titles" localSheetId="35">'表34-2026年区级财政专项资金预算安排情况表 '!$2:$4</definedName>
    <definedName name="_xlnm.Print_Titles" localSheetId="5">'表4-2025年区级公共预算支出执行'!$2:$5</definedName>
    <definedName name="_xlnm.Print_Titles" localSheetId="7">'表6-2026年全区一般公共预算收入表'!$2:$4</definedName>
    <definedName name="_xlnm.Print_Titles" localSheetId="8">'表7-2026年全区一般公共预算支出表'!$2:$4</definedName>
    <definedName name="_xlnm.Print_Titles" localSheetId="10">'表9-2026年区级一般公共预算支出表'!$2:$4</definedName>
  </definedNames>
  <calcPr calcId="145621" concurrentCalc="0"/>
</workbook>
</file>

<file path=xl/calcChain.xml><?xml version="1.0" encoding="utf-8"?>
<calcChain xmlns="http://schemas.openxmlformats.org/spreadsheetml/2006/main">
  <c r="B13" i="106" l="1"/>
  <c r="B12" i="106"/>
  <c r="B11" i="106"/>
  <c r="B10" i="106"/>
  <c r="S9" i="106"/>
  <c r="R9" i="106"/>
  <c r="Q9" i="106"/>
  <c r="P9" i="106"/>
  <c r="O9" i="106"/>
  <c r="N9" i="106"/>
  <c r="M9" i="106"/>
  <c r="L9" i="106"/>
  <c r="K9" i="106"/>
  <c r="J9" i="106"/>
  <c r="I9" i="106"/>
  <c r="H9" i="106"/>
  <c r="G9" i="106"/>
  <c r="F9" i="106"/>
  <c r="E9" i="106"/>
  <c r="D9" i="106"/>
  <c r="C9" i="106"/>
  <c r="B9" i="106"/>
  <c r="S8" i="106"/>
  <c r="R8" i="106"/>
  <c r="Q8" i="106"/>
  <c r="P8" i="106"/>
  <c r="O8" i="106"/>
  <c r="N8" i="106"/>
  <c r="M8" i="106"/>
  <c r="L8" i="106"/>
  <c r="K8" i="106"/>
  <c r="J8" i="106"/>
  <c r="I8" i="106"/>
  <c r="H8" i="106"/>
  <c r="G8" i="106"/>
  <c r="F8" i="106"/>
  <c r="E8" i="106"/>
  <c r="D8" i="106"/>
  <c r="C8" i="106"/>
  <c r="B8" i="106"/>
  <c r="B16" i="96"/>
  <c r="D13" i="86"/>
  <c r="E13" i="86"/>
  <c r="F13" i="86"/>
  <c r="C13" i="86"/>
  <c r="D33" i="86"/>
  <c r="E33" i="86"/>
  <c r="F33" i="86"/>
  <c r="C33" i="86"/>
  <c r="C14" i="86"/>
  <c r="E14" i="86"/>
  <c r="F14" i="86"/>
  <c r="C154" i="103"/>
  <c r="C370" i="103"/>
  <c r="C339" i="103"/>
  <c r="C344" i="103"/>
  <c r="C346" i="103"/>
  <c r="C338" i="103"/>
  <c r="C336" i="103"/>
  <c r="C286" i="103"/>
  <c r="C255" i="103"/>
  <c r="C245" i="103"/>
  <c r="C216" i="103"/>
  <c r="C164" i="103"/>
  <c r="C7" i="103"/>
  <c r="C11" i="103"/>
  <c r="C14" i="103"/>
  <c r="C20" i="103"/>
  <c r="C22" i="103"/>
  <c r="C25" i="103"/>
  <c r="C29" i="103"/>
  <c r="C31" i="103"/>
  <c r="C35" i="103"/>
  <c r="C39" i="103"/>
  <c r="C41" i="103"/>
  <c r="C43" i="103"/>
  <c r="C46" i="103"/>
  <c r="C50" i="103"/>
  <c r="C53" i="103"/>
  <c r="C56" i="103"/>
  <c r="C60" i="103"/>
  <c r="C65" i="103"/>
  <c r="C73" i="103"/>
  <c r="C75" i="103"/>
  <c r="C77" i="103"/>
  <c r="C6" i="103"/>
  <c r="C129" i="103"/>
  <c r="C131" i="103"/>
  <c r="C134" i="103"/>
  <c r="C128" i="103"/>
  <c r="C137" i="103"/>
  <c r="C80" i="103"/>
  <c r="C43" i="68"/>
  <c r="C376" i="68"/>
  <c r="C374" i="68"/>
  <c r="C343" i="68"/>
  <c r="C348" i="68"/>
  <c r="C350" i="68"/>
  <c r="C342" i="68"/>
  <c r="C340" i="68"/>
  <c r="C291" i="68"/>
  <c r="C293" i="68"/>
  <c r="C295" i="68"/>
  <c r="C297" i="68"/>
  <c r="C300" i="68"/>
  <c r="C301" i="68"/>
  <c r="C288" i="68"/>
  <c r="C257" i="68"/>
  <c r="C247" i="68"/>
  <c r="C218" i="68"/>
  <c r="C166" i="68"/>
  <c r="C162" i="68"/>
  <c r="C156" i="68"/>
  <c r="C143" i="68"/>
  <c r="C145" i="68"/>
  <c r="C139" i="68"/>
  <c r="C131" i="68"/>
  <c r="C133" i="68"/>
  <c r="C136" i="68"/>
  <c r="C130" i="68"/>
  <c r="C80" i="68"/>
  <c r="C52" i="68"/>
  <c r="C50" i="68"/>
  <c r="C8" i="68"/>
  <c r="C7" i="68"/>
  <c r="C11" i="68"/>
  <c r="C14" i="68"/>
  <c r="C20" i="68"/>
  <c r="C22" i="68"/>
  <c r="C25" i="68"/>
  <c r="C29" i="68"/>
  <c r="C31" i="68"/>
  <c r="C35" i="68"/>
  <c r="C39" i="68"/>
  <c r="C41" i="68"/>
  <c r="C46" i="68"/>
  <c r="C55" i="68"/>
  <c r="C53" i="68"/>
  <c r="C56" i="68"/>
  <c r="C60" i="68"/>
  <c r="C65" i="68"/>
  <c r="C73" i="68"/>
  <c r="C75" i="68"/>
  <c r="C78" i="68"/>
  <c r="C77" i="68"/>
  <c r="C6" i="68"/>
  <c r="C276" i="103"/>
  <c r="C8" i="103"/>
  <c r="C278" i="68"/>
  <c r="D166" i="105"/>
  <c r="D164" i="105"/>
  <c r="D161" i="105"/>
  <c r="D156" i="105"/>
  <c r="D154" i="105"/>
  <c r="D152" i="105"/>
  <c r="D147" i="105"/>
  <c r="D146" i="105"/>
  <c r="D143" i="105"/>
  <c r="D139" i="105"/>
  <c r="D135" i="105"/>
  <c r="D126" i="105"/>
  <c r="D125" i="105"/>
  <c r="D124" i="105"/>
  <c r="D121" i="105"/>
  <c r="D119" i="105"/>
  <c r="D117" i="105"/>
  <c r="D113" i="105"/>
  <c r="D108" i="105"/>
  <c r="D104" i="105"/>
  <c r="D98" i="105"/>
  <c r="D91" i="105"/>
  <c r="D82" i="105"/>
  <c r="D73" i="105"/>
  <c r="D67" i="105"/>
  <c r="D62" i="105"/>
  <c r="D50" i="105"/>
  <c r="D47" i="105"/>
  <c r="D40" i="105"/>
  <c r="D39" i="105"/>
  <c r="D38" i="105"/>
  <c r="D36" i="105"/>
  <c r="D33" i="105"/>
  <c r="D32" i="105"/>
  <c r="D30" i="105"/>
  <c r="D25" i="105"/>
  <c r="D20" i="105"/>
  <c r="D15" i="105"/>
  <c r="D11" i="105"/>
  <c r="D7" i="105"/>
  <c r="D6" i="105"/>
  <c r="D5" i="105"/>
  <c r="C9" i="104"/>
  <c r="C8" i="104"/>
  <c r="C16" i="104"/>
  <c r="C19" i="104"/>
  <c r="C15" i="104"/>
  <c r="C54" i="104"/>
  <c r="C52" i="104"/>
  <c r="C77" i="104"/>
  <c r="C76" i="104"/>
  <c r="C7" i="104"/>
  <c r="C102" i="104"/>
  <c r="C101" i="104"/>
  <c r="C104" i="104"/>
  <c r="C105" i="104"/>
  <c r="C109" i="104"/>
  <c r="C103" i="104"/>
  <c r="C125" i="104"/>
  <c r="C122" i="104"/>
  <c r="C127" i="104"/>
  <c r="C126" i="104"/>
  <c r="C100" i="104"/>
  <c r="C86" i="104"/>
  <c r="C83" i="104"/>
  <c r="C82" i="104"/>
  <c r="C168" i="104"/>
  <c r="C169" i="104"/>
  <c r="C167" i="104"/>
  <c r="C186" i="104"/>
  <c r="C185" i="104"/>
  <c r="C215" i="104"/>
  <c r="C213" i="104"/>
  <c r="C226" i="104"/>
  <c r="C225" i="104"/>
  <c r="C156" i="104"/>
  <c r="C227" i="104"/>
  <c r="C270" i="104"/>
  <c r="C269" i="104"/>
  <c r="C266" i="104"/>
  <c r="C280" i="104"/>
  <c r="C279" i="104"/>
  <c r="C282" i="104"/>
  <c r="C281" i="104"/>
  <c r="C273" i="104"/>
  <c r="C287" i="104"/>
  <c r="C290" i="104"/>
  <c r="C294" i="104"/>
  <c r="C297" i="104"/>
  <c r="C284" i="104"/>
  <c r="C307" i="104"/>
  <c r="C308" i="104"/>
  <c r="C301" i="104"/>
  <c r="C311" i="104"/>
  <c r="C309" i="104"/>
  <c r="C283" i="104"/>
  <c r="C344" i="104"/>
  <c r="C343" i="104"/>
  <c r="C358" i="104"/>
  <c r="C355" i="104"/>
  <c r="C360" i="104"/>
  <c r="C359" i="104"/>
  <c r="C354" i="104"/>
  <c r="C379" i="104"/>
  <c r="C378" i="104"/>
  <c r="C377" i="104"/>
  <c r="E7" i="104"/>
  <c r="G7" i="104"/>
  <c r="C244" i="104"/>
  <c r="C243" i="104"/>
  <c r="C391" i="104"/>
  <c r="C14" i="62"/>
  <c r="C404" i="61"/>
  <c r="C29" i="60"/>
  <c r="C47" i="95"/>
  <c r="C43" i="95"/>
  <c r="C19" i="95"/>
  <c r="C6" i="95"/>
  <c r="C11" i="94"/>
  <c r="C6" i="94"/>
  <c r="C22" i="94"/>
  <c r="C24" i="94"/>
  <c r="C27" i="94"/>
  <c r="C29" i="94"/>
  <c r="C5" i="94"/>
  <c r="C15" i="103"/>
  <c r="C18" i="103"/>
  <c r="C52" i="103"/>
  <c r="C55" i="103"/>
  <c r="C78" i="103"/>
  <c r="C79" i="103"/>
  <c r="C87" i="103"/>
  <c r="C84" i="103"/>
  <c r="C91" i="103"/>
  <c r="C88" i="103"/>
  <c r="C93" i="103"/>
  <c r="C96" i="103"/>
  <c r="C83" i="103"/>
  <c r="C102" i="103"/>
  <c r="C105" i="103"/>
  <c r="C106" i="103"/>
  <c r="C110" i="103"/>
  <c r="C104" i="103"/>
  <c r="C111" i="103"/>
  <c r="C115" i="103"/>
  <c r="C117" i="103"/>
  <c r="C119" i="103"/>
  <c r="C122" i="103"/>
  <c r="C127" i="103"/>
  <c r="C126" i="103"/>
  <c r="C101" i="103"/>
  <c r="C141" i="103"/>
  <c r="C143" i="103"/>
  <c r="C145" i="103"/>
  <c r="C144" i="103"/>
  <c r="C147" i="103"/>
  <c r="C149" i="103"/>
  <c r="C151" i="103"/>
  <c r="C136" i="103"/>
  <c r="C160" i="103"/>
  <c r="C161" i="103"/>
  <c r="C165" i="103"/>
  <c r="C166" i="103"/>
  <c r="C174" i="103"/>
  <c r="C169" i="103"/>
  <c r="C175" i="103"/>
  <c r="C182" i="103"/>
  <c r="C181" i="103"/>
  <c r="C188" i="103"/>
  <c r="C194" i="103"/>
  <c r="C201" i="103"/>
  <c r="C204" i="103"/>
  <c r="C206" i="103"/>
  <c r="C209" i="103"/>
  <c r="C212" i="103"/>
  <c r="C211" i="103"/>
  <c r="C213" i="103"/>
  <c r="C219" i="103"/>
  <c r="C223" i="103"/>
  <c r="C222" i="103"/>
  <c r="C153" i="103"/>
  <c r="C226" i="103"/>
  <c r="C225" i="103"/>
  <c r="C228" i="103"/>
  <c r="C231" i="103"/>
  <c r="C234" i="103"/>
  <c r="C241" i="103"/>
  <c r="C240" i="103"/>
  <c r="C242" i="103"/>
  <c r="C247" i="103"/>
  <c r="C249" i="103"/>
  <c r="C251" i="103"/>
  <c r="C260" i="103"/>
  <c r="C257" i="103"/>
  <c r="C224" i="103"/>
  <c r="C263" i="103"/>
  <c r="C266" i="103"/>
  <c r="C267" i="103"/>
  <c r="C265" i="103"/>
  <c r="C268" i="103"/>
  <c r="C272" i="103"/>
  <c r="C262" i="103"/>
  <c r="C275" i="103"/>
  <c r="C280" i="103"/>
  <c r="C279" i="103"/>
  <c r="C282" i="103"/>
  <c r="C281" i="103"/>
  <c r="C284" i="103"/>
  <c r="C283" i="103"/>
  <c r="C274" i="103"/>
  <c r="C289" i="103"/>
  <c r="C291" i="103"/>
  <c r="C293" i="103"/>
  <c r="C295" i="103"/>
  <c r="C298" i="103"/>
  <c r="C299" i="103"/>
  <c r="C302" i="103"/>
  <c r="C303" i="103"/>
  <c r="C304" i="103"/>
  <c r="C300" i="103"/>
  <c r="C308" i="103"/>
  <c r="C310" i="103"/>
  <c r="C314" i="103"/>
  <c r="C307" i="103"/>
  <c r="C319" i="103"/>
  <c r="C317" i="103"/>
  <c r="C321" i="103"/>
  <c r="C322" i="103"/>
  <c r="C320" i="103"/>
  <c r="C323" i="103"/>
  <c r="C285" i="103"/>
  <c r="C327" i="103"/>
  <c r="C332" i="103"/>
  <c r="C334" i="103"/>
  <c r="C326" i="103"/>
  <c r="C349" i="103"/>
  <c r="C351" i="103"/>
  <c r="C353" i="103"/>
  <c r="C348" i="103"/>
  <c r="C355" i="103"/>
  <c r="C358" i="103"/>
  <c r="C364" i="103"/>
  <c r="C367" i="103"/>
  <c r="C357" i="103"/>
  <c r="C372" i="103"/>
  <c r="C376" i="103"/>
  <c r="C375" i="103"/>
  <c r="C378" i="103"/>
  <c r="C377" i="103"/>
  <c r="C369" i="103"/>
  <c r="C380" i="103"/>
  <c r="C379" i="103"/>
  <c r="C386" i="103"/>
  <c r="C383" i="103"/>
  <c r="C388" i="103"/>
  <c r="C382" i="103"/>
  <c r="C393" i="103"/>
  <c r="C392" i="103"/>
  <c r="C396" i="103"/>
  <c r="C395" i="103"/>
  <c r="C391" i="103"/>
  <c r="C402" i="103"/>
  <c r="C390" i="68"/>
  <c r="C176" i="68"/>
  <c r="C310" i="68"/>
  <c r="C312" i="68"/>
  <c r="C316" i="68"/>
  <c r="C309" i="68"/>
  <c r="C304" i="68"/>
  <c r="C305" i="68"/>
  <c r="C306" i="68"/>
  <c r="C302" i="68"/>
  <c r="C359" i="68"/>
  <c r="C171" i="68"/>
  <c r="C163" i="68"/>
  <c r="C177" i="68"/>
  <c r="C183" i="68"/>
  <c r="C190" i="68"/>
  <c r="C196" i="68"/>
  <c r="C203" i="68"/>
  <c r="C206" i="68"/>
  <c r="C208" i="68"/>
  <c r="C211" i="68"/>
  <c r="C213" i="68"/>
  <c r="C215" i="68"/>
  <c r="C221" i="68"/>
  <c r="C224" i="68"/>
  <c r="C155" i="68"/>
  <c r="C321" i="68"/>
  <c r="C319" i="68"/>
  <c r="C323" i="68"/>
  <c r="C322" i="68"/>
  <c r="C325" i="68"/>
  <c r="C328" i="68"/>
  <c r="C287" i="68"/>
  <c r="C387" i="68"/>
  <c r="C392" i="68"/>
  <c r="C386" i="68"/>
  <c r="C79" i="68"/>
  <c r="C84" i="68"/>
  <c r="C88" i="68"/>
  <c r="C93" i="68"/>
  <c r="C96" i="68"/>
  <c r="C101" i="68"/>
  <c r="C83" i="68"/>
  <c r="C104" i="68"/>
  <c r="C108" i="68"/>
  <c r="C106" i="68"/>
  <c r="C113" i="68"/>
  <c r="C117" i="68"/>
  <c r="C119" i="68"/>
  <c r="C121" i="68"/>
  <c r="C124" i="68"/>
  <c r="C128" i="68"/>
  <c r="C103" i="68"/>
  <c r="C147" i="68"/>
  <c r="C146" i="68"/>
  <c r="C149" i="68"/>
  <c r="C151" i="68"/>
  <c r="C153" i="68"/>
  <c r="C138" i="68"/>
  <c r="C228" i="68"/>
  <c r="C227" i="68"/>
  <c r="C230" i="68"/>
  <c r="C233" i="68"/>
  <c r="C236" i="68"/>
  <c r="C242" i="68"/>
  <c r="C244" i="68"/>
  <c r="C249" i="68"/>
  <c r="C251" i="68"/>
  <c r="C253" i="68"/>
  <c r="C262" i="68"/>
  <c r="C259" i="68"/>
  <c r="C226" i="68"/>
  <c r="C265" i="68"/>
  <c r="C268" i="68"/>
  <c r="C269" i="68"/>
  <c r="C267" i="68"/>
  <c r="C270" i="68"/>
  <c r="C274" i="68"/>
  <c r="C264" i="68"/>
  <c r="C277" i="68"/>
  <c r="C281" i="68"/>
  <c r="C283" i="68"/>
  <c r="C285" i="68"/>
  <c r="C276" i="68"/>
  <c r="C331" i="68"/>
  <c r="C336" i="68"/>
  <c r="C338" i="68"/>
  <c r="C330" i="68"/>
  <c r="C353" i="68"/>
  <c r="C355" i="68"/>
  <c r="C357" i="68"/>
  <c r="C352" i="68"/>
  <c r="C362" i="68"/>
  <c r="C368" i="68"/>
  <c r="C371" i="68"/>
  <c r="C361" i="68"/>
  <c r="C379" i="68"/>
  <c r="C382" i="68"/>
  <c r="C381" i="68"/>
  <c r="C373" i="68"/>
  <c r="C384" i="68"/>
  <c r="C383" i="68"/>
  <c r="C397" i="68"/>
  <c r="C396" i="68"/>
  <c r="C400" i="68"/>
  <c r="C399" i="68"/>
  <c r="C9" i="86"/>
  <c r="C8" i="86"/>
  <c r="C7" i="86"/>
  <c r="C12" i="86"/>
  <c r="C11" i="86"/>
  <c r="C10" i="86"/>
  <c r="C15" i="86"/>
  <c r="C16" i="86"/>
  <c r="E17" i="86"/>
  <c r="C17" i="86"/>
  <c r="C18" i="86"/>
  <c r="C19" i="86"/>
  <c r="C20" i="86"/>
  <c r="C21" i="86"/>
  <c r="C22" i="86"/>
  <c r="C23" i="86"/>
  <c r="C25" i="86"/>
  <c r="C24" i="86"/>
  <c r="C27" i="86"/>
  <c r="C28" i="86"/>
  <c r="C26" i="86"/>
  <c r="C30" i="86"/>
  <c r="C29" i="86"/>
  <c r="C32" i="86"/>
  <c r="C31" i="86"/>
  <c r="C34" i="86"/>
  <c r="C37" i="86"/>
  <c r="C36" i="86"/>
  <c r="C39" i="86"/>
  <c r="C40" i="86"/>
  <c r="C38" i="86"/>
  <c r="C35" i="86"/>
  <c r="C43" i="86"/>
  <c r="C42" i="86"/>
  <c r="C41" i="86"/>
  <c r="C46" i="86"/>
  <c r="C45" i="86"/>
  <c r="C44" i="86"/>
  <c r="C49" i="86"/>
  <c r="C48" i="86"/>
  <c r="C51" i="86"/>
  <c r="C52" i="86"/>
  <c r="C53" i="86"/>
  <c r="C50" i="86"/>
  <c r="C47" i="86"/>
  <c r="C56" i="86"/>
  <c r="C57" i="86"/>
  <c r="C58" i="86"/>
  <c r="C55" i="86"/>
  <c r="C54" i="86"/>
  <c r="C6" i="86"/>
  <c r="E24" i="86"/>
  <c r="E26" i="86"/>
  <c r="E29" i="86"/>
  <c r="E31" i="86"/>
  <c r="E48" i="86"/>
  <c r="E47" i="86"/>
  <c r="E55" i="86"/>
  <c r="E54" i="86"/>
  <c r="E6" i="86"/>
  <c r="F8" i="86"/>
  <c r="F7" i="86"/>
  <c r="F11" i="86"/>
  <c r="F10" i="86"/>
  <c r="F36" i="86"/>
  <c r="F38" i="86"/>
  <c r="F35" i="86"/>
  <c r="F42" i="86"/>
  <c r="F41" i="86"/>
  <c r="F45" i="86"/>
  <c r="F44" i="86"/>
  <c r="F50" i="86"/>
  <c r="F47" i="86"/>
  <c r="F6" i="86"/>
  <c r="D6" i="86"/>
  <c r="C7" i="10"/>
  <c r="C16" i="10"/>
  <c r="C20" i="10"/>
  <c r="H5" i="102"/>
  <c r="F5" i="102"/>
  <c r="E6" i="100"/>
  <c r="B6" i="100"/>
  <c r="A6" i="100"/>
  <c r="C11" i="72"/>
  <c r="C13" i="72"/>
  <c r="C8" i="72"/>
  <c r="C9" i="71"/>
  <c r="C11" i="71"/>
  <c r="C8" i="71"/>
  <c r="C7" i="71"/>
  <c r="D9" i="76"/>
  <c r="E9" i="76"/>
  <c r="F9" i="76"/>
  <c r="G9" i="76"/>
  <c r="H9" i="76"/>
  <c r="I9" i="76"/>
  <c r="J9" i="76"/>
  <c r="K9" i="76"/>
  <c r="L9" i="76"/>
  <c r="M9" i="76"/>
  <c r="N9" i="76"/>
  <c r="O9" i="76"/>
  <c r="P9" i="76"/>
  <c r="Q9" i="76"/>
  <c r="R9" i="76"/>
  <c r="S9" i="76"/>
  <c r="C9" i="76"/>
  <c r="B14" i="76"/>
  <c r="C16" i="64"/>
  <c r="C6" i="6"/>
  <c r="C9" i="6"/>
  <c r="C16" i="6"/>
  <c r="D18" i="96"/>
  <c r="D11" i="96"/>
  <c r="E18" i="96"/>
  <c r="E11" i="96"/>
  <c r="F18" i="96"/>
  <c r="F11" i="96"/>
  <c r="G18" i="96"/>
  <c r="G11" i="96"/>
  <c r="H18" i="96"/>
  <c r="H11" i="96"/>
  <c r="I18" i="96"/>
  <c r="I11" i="96"/>
  <c r="J18" i="96"/>
  <c r="J11" i="96"/>
  <c r="K18" i="96"/>
  <c r="K11" i="96"/>
  <c r="L18" i="96"/>
  <c r="L11" i="96"/>
  <c r="M18" i="96"/>
  <c r="M11" i="96"/>
  <c r="N18" i="96"/>
  <c r="N11" i="96"/>
  <c r="O18" i="96"/>
  <c r="O11" i="96"/>
  <c r="P18" i="96"/>
  <c r="P11" i="96"/>
  <c r="Q18" i="96"/>
  <c r="Q11" i="96"/>
  <c r="R18" i="96"/>
  <c r="R11" i="96"/>
  <c r="S18" i="96"/>
  <c r="S11" i="96"/>
  <c r="C18" i="96"/>
  <c r="C11" i="96"/>
  <c r="B11" i="96"/>
  <c r="B19" i="96"/>
  <c r="B18" i="96"/>
  <c r="B15" i="96"/>
  <c r="B14" i="96"/>
  <c r="D9" i="96"/>
  <c r="E9" i="96"/>
  <c r="F9" i="96"/>
  <c r="G9" i="96"/>
  <c r="H9" i="96"/>
  <c r="I9" i="96"/>
  <c r="J9" i="96"/>
  <c r="K9" i="96"/>
  <c r="L9" i="96"/>
  <c r="M9" i="96"/>
  <c r="N9" i="96"/>
  <c r="O9" i="96"/>
  <c r="P9" i="96"/>
  <c r="Q9" i="96"/>
  <c r="R9" i="96"/>
  <c r="S9" i="96"/>
  <c r="C9" i="96"/>
  <c r="B10" i="96"/>
  <c r="B9" i="96"/>
  <c r="B21" i="96"/>
  <c r="B20" i="96"/>
  <c r="B17" i="96"/>
  <c r="B13" i="96"/>
  <c r="B12" i="96"/>
  <c r="S8" i="96"/>
  <c r="R8" i="96"/>
  <c r="Q8" i="96"/>
  <c r="P8" i="96"/>
  <c r="O8" i="96"/>
  <c r="N8" i="96"/>
  <c r="M8" i="96"/>
  <c r="L8" i="96"/>
  <c r="K8" i="96"/>
  <c r="J8" i="96"/>
  <c r="I8" i="96"/>
  <c r="H8" i="96"/>
  <c r="G8" i="96"/>
  <c r="F8" i="96"/>
  <c r="E8" i="96"/>
  <c r="D8" i="96"/>
  <c r="C8" i="96"/>
  <c r="B8" i="96"/>
  <c r="C13" i="62"/>
  <c r="C6" i="62"/>
  <c r="C19" i="62"/>
  <c r="C406" i="61"/>
  <c r="C6" i="29"/>
  <c r="C20" i="29"/>
  <c r="C5" i="29"/>
  <c r="C27" i="29"/>
  <c r="C34" i="29"/>
  <c r="C406" i="68"/>
  <c r="C7" i="60"/>
  <c r="C21" i="60"/>
  <c r="C6" i="60"/>
  <c r="C28" i="60"/>
  <c r="C34" i="60"/>
  <c r="C7" i="64"/>
  <c r="C21" i="64"/>
  <c r="C67" i="65"/>
  <c r="C8" i="76"/>
  <c r="D8" i="76"/>
  <c r="E8" i="76"/>
  <c r="F8" i="76"/>
  <c r="G8" i="76"/>
  <c r="H8" i="76"/>
  <c r="I8" i="76"/>
  <c r="J8" i="76"/>
  <c r="K8" i="76"/>
  <c r="L8" i="76"/>
  <c r="M8" i="76"/>
  <c r="N8" i="76"/>
  <c r="O8" i="76"/>
  <c r="P8" i="76"/>
  <c r="Q8" i="76"/>
  <c r="R8" i="76"/>
  <c r="S8" i="76"/>
  <c r="B8" i="76"/>
  <c r="B9" i="76"/>
  <c r="B10" i="76"/>
  <c r="B11" i="76"/>
  <c r="B12" i="76"/>
  <c r="B13" i="76"/>
  <c r="C7" i="27"/>
  <c r="C13" i="27"/>
  <c r="C15" i="71"/>
  <c r="C7" i="26"/>
  <c r="C13" i="26"/>
  <c r="C7" i="72"/>
  <c r="C16" i="72"/>
  <c r="C8" i="19"/>
  <c r="D8" i="19"/>
  <c r="E8" i="19"/>
  <c r="F8" i="19"/>
  <c r="C8" i="21"/>
  <c r="D8" i="21"/>
  <c r="E8" i="21"/>
  <c r="F8" i="21"/>
  <c r="C5" i="95"/>
</calcChain>
</file>

<file path=xl/sharedStrings.xml><?xml version="1.0" encoding="utf-8"?>
<sst xmlns="http://schemas.openxmlformats.org/spreadsheetml/2006/main" count="2732" uniqueCount="1084">
  <si>
    <t>目      录</t>
  </si>
  <si>
    <t>表一</t>
  </si>
  <si>
    <t>单位：万元</t>
  </si>
  <si>
    <t>序号</t>
  </si>
  <si>
    <t>项目名称</t>
  </si>
  <si>
    <t>执行数</t>
  </si>
  <si>
    <t>一</t>
  </si>
  <si>
    <t>一般公共预算收入合计</t>
  </si>
  <si>
    <t>（一）</t>
  </si>
  <si>
    <t>税收收入</t>
  </si>
  <si>
    <t>增值税</t>
  </si>
  <si>
    <t>企业所得税</t>
  </si>
  <si>
    <t>个人所得税</t>
  </si>
  <si>
    <t>资源税</t>
  </si>
  <si>
    <t>城市维护建设税</t>
  </si>
  <si>
    <t>房产税</t>
  </si>
  <si>
    <t>印花税</t>
  </si>
  <si>
    <t>城镇土地使用税</t>
  </si>
  <si>
    <t>土地增值税</t>
  </si>
  <si>
    <t>耕地占用税</t>
  </si>
  <si>
    <t>契税</t>
  </si>
  <si>
    <t>车船税</t>
  </si>
  <si>
    <t>环保税</t>
  </si>
  <si>
    <t>（二）</t>
  </si>
  <si>
    <t>非税收入</t>
  </si>
  <si>
    <t>专项收入</t>
  </si>
  <si>
    <t>行政事业性收费</t>
  </si>
  <si>
    <t>罚没收入</t>
  </si>
  <si>
    <t>国有资本经营收入</t>
  </si>
  <si>
    <t>国有资源(资产)有偿使用收入</t>
  </si>
  <si>
    <t>其他收入</t>
  </si>
  <si>
    <t>二</t>
  </si>
  <si>
    <t>上级补助收入</t>
  </si>
  <si>
    <t>体制结算收入</t>
  </si>
  <si>
    <t>转移支付收入</t>
  </si>
  <si>
    <t>三</t>
  </si>
  <si>
    <t>地方政府一般债券转贷收入</t>
  </si>
  <si>
    <t>四</t>
  </si>
  <si>
    <t>五</t>
  </si>
  <si>
    <t>上年结转资金</t>
  </si>
  <si>
    <t>收入总计</t>
  </si>
  <si>
    <t>表二</t>
  </si>
  <si>
    <t>科目</t>
  </si>
  <si>
    <t>一般公共预算支出合计</t>
  </si>
  <si>
    <t xml:space="preserve">  一般公共服务支出</t>
  </si>
  <si>
    <t xml:space="preserve">    人大事务</t>
  </si>
  <si>
    <t xml:space="preserve">      行政运行</t>
  </si>
  <si>
    <t xml:space="preserve">      人大会议</t>
  </si>
  <si>
    <t xml:space="preserve">    政协事务</t>
  </si>
  <si>
    <t xml:space="preserve">      其他政协事务支出</t>
  </si>
  <si>
    <t xml:space="preserve">    政府办公厅(室)及相关机构事务</t>
  </si>
  <si>
    <t xml:space="preserve">      一般行政管理事务</t>
  </si>
  <si>
    <t xml:space="preserve">      机关服务</t>
  </si>
  <si>
    <t xml:space="preserve">      事业运行</t>
  </si>
  <si>
    <t xml:space="preserve">      其他政府办公厅(室)及相关机构事务支出</t>
  </si>
  <si>
    <t xml:space="preserve">    发展与改革事务</t>
  </si>
  <si>
    <t xml:space="preserve">    统计信息事务</t>
  </si>
  <si>
    <t xml:space="preserve">      专项统计业务</t>
  </si>
  <si>
    <t xml:space="preserve">      专项普查活动</t>
  </si>
  <si>
    <t xml:space="preserve">    财政事务</t>
  </si>
  <si>
    <t xml:space="preserve">      其他财政事务支出</t>
  </si>
  <si>
    <t xml:space="preserve">    审计事务</t>
  </si>
  <si>
    <t xml:space="preserve">    纪检监察事务</t>
  </si>
  <si>
    <t xml:space="preserve">      其他纪检监察事务支出</t>
  </si>
  <si>
    <t xml:space="preserve">    商贸事务</t>
  </si>
  <si>
    <t xml:space="preserve">      招商引资</t>
  </si>
  <si>
    <t xml:space="preserve">      其他商贸事务支出</t>
  </si>
  <si>
    <t xml:space="preserve">    档案事务</t>
  </si>
  <si>
    <t xml:space="preserve">      档案馆</t>
  </si>
  <si>
    <t xml:space="preserve">    民主党派及工商联事务</t>
  </si>
  <si>
    <t xml:space="preserve">    群众团体事务</t>
  </si>
  <si>
    <t xml:space="preserve">      工会事务</t>
  </si>
  <si>
    <t xml:space="preserve">    党委办公厅(室)及相关机构事务</t>
  </si>
  <si>
    <t xml:space="preserve">    组织事务</t>
  </si>
  <si>
    <t xml:space="preserve">      其他组织事务支出</t>
  </si>
  <si>
    <t xml:space="preserve">    宣传事务</t>
  </si>
  <si>
    <t xml:space="preserve">      其他宣传事务支出</t>
  </si>
  <si>
    <t xml:space="preserve">    统战事务</t>
  </si>
  <si>
    <t xml:space="preserve">    其他共产党事务支出</t>
  </si>
  <si>
    <t xml:space="preserve">      其他共产党事务支出</t>
  </si>
  <si>
    <t xml:space="preserve">    市场监督管理事务</t>
  </si>
  <si>
    <t xml:space="preserve">      市场秩序执法</t>
  </si>
  <si>
    <t xml:space="preserve">      食品安全监管</t>
  </si>
  <si>
    <t xml:space="preserve">      其他市场监督管理事务</t>
  </si>
  <si>
    <t xml:space="preserve">    社会工作事务</t>
  </si>
  <si>
    <t xml:space="preserve">    信访事务</t>
  </si>
  <si>
    <t xml:space="preserve">      其他信访事务支出</t>
  </si>
  <si>
    <t xml:space="preserve">    其他一般公共服务支出</t>
  </si>
  <si>
    <t xml:space="preserve">      其他一般公共服务支出</t>
  </si>
  <si>
    <t xml:space="preserve">  国防支出</t>
  </si>
  <si>
    <t xml:space="preserve">    国防动员</t>
  </si>
  <si>
    <t xml:space="preserve">      兵役征集</t>
  </si>
  <si>
    <t xml:space="preserve">  公共安全支出</t>
  </si>
  <si>
    <t xml:space="preserve">    公安</t>
  </si>
  <si>
    <t xml:space="preserve">      执法办案</t>
  </si>
  <si>
    <t xml:space="preserve">      其他公安支出</t>
  </si>
  <si>
    <t xml:space="preserve">    检察</t>
  </si>
  <si>
    <t xml:space="preserve">      其他检察支出</t>
  </si>
  <si>
    <t xml:space="preserve">    法院</t>
  </si>
  <si>
    <t xml:space="preserve">    司法</t>
  </si>
  <si>
    <t xml:space="preserve">      律师管理</t>
  </si>
  <si>
    <t xml:space="preserve">      公共法律服务</t>
  </si>
  <si>
    <t xml:space="preserve">      其他司法支出</t>
  </si>
  <si>
    <t xml:space="preserve">    其他公共安全支出</t>
  </si>
  <si>
    <t xml:space="preserve">      其他公共安全支出</t>
  </si>
  <si>
    <t xml:space="preserve">  教育支出</t>
  </si>
  <si>
    <t xml:space="preserve">    教育管理事务</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</si>
  <si>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</si>
  <si>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</si>
  <si>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</si>
  <si>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</si>
  <si>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</si>
  <si>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</si>
  <si>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</si>
  <si>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</si>
  <si>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技校教育</t>
  </si>
  <si>
    <t xml:space="preserve">      其他职业教育支出</t>
  </si>
  <si>
    <t xml:space="preserve">    成人教育</t>
  </si>
  <si>
    <t xml:space="preserve">      其他成人教育支出</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</si>
  <si>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</si>
  <si>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</si>
  <si>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</si>
  <si>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</si>
  <si>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</si>
  <si>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</si>
  <si>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</si>
  <si>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</si>
  <si>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</si>
  <si>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</si>
  <si>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</si>
  <si>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</si>
  <si>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技术研究与开发</t>
  </si>
  <si>
    <t xml:space="preserve">      其他技术研究与开发支出</t>
  </si>
  <si>
    <t xml:space="preserve">    科学技术普及</t>
  </si>
  <si>
    <t xml:space="preserve">      机构运行</t>
  </si>
  <si>
    <t xml:space="preserve">      科普活动</t>
  </si>
  <si>
    <t xml:space="preserve">    其他科学技术支出</t>
  </si>
  <si>
    <t xml:space="preserve">      其他科学技术支出</t>
  </si>
  <si>
    <t xml:space="preserve">  文化旅游体育与传媒支出</t>
  </si>
  <si>
    <t xml:space="preserve">    文化和旅游</t>
  </si>
  <si>
    <t xml:space="preserve">      图书馆</t>
  </si>
  <si>
    <t xml:space="preserve">      艺术表演团体</t>
  </si>
  <si>
    <t xml:space="preserve">      文化活动</t>
  </si>
  <si>
    <t xml:space="preserve">      旅游宣传</t>
  </si>
  <si>
    <t xml:space="preserve">      其他文化和旅游支出</t>
  </si>
  <si>
    <t xml:space="preserve">    文物</t>
  </si>
  <si>
    <t xml:space="preserve">      文物保护</t>
  </si>
  <si>
    <t xml:space="preserve">      博物馆</t>
  </si>
  <si>
    <t xml:space="preserve">    体育</t>
  </si>
  <si>
    <t xml:space="preserve">      其他体育支出</t>
  </si>
  <si>
    <t xml:space="preserve">    广播电视</t>
  </si>
  <si>
    <t xml:space="preserve">      其他广播电视支出</t>
  </si>
  <si>
    <t xml:space="preserve">    其他文化旅游体育与传媒支出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</si>
  <si>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</si>
  <si>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</si>
  <si>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</si>
  <si>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</si>
  <si>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</si>
  <si>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</si>
  <si>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</si>
  <si>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引进人才费用</t>
  </si>
  <si>
    <t xml:space="preserve">      其他人力资源和社会保障管理事务支出</t>
  </si>
  <si>
    <t xml:space="preserve">    民政管理事务</t>
  </si>
  <si>
    <t xml:space="preserve">      行政区划和地名管理</t>
  </si>
  <si>
    <t xml:space="preserve">    行政事业单位养老支出</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</si>
  <si>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</si>
  <si>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</si>
  <si>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</si>
  <si>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</si>
  <si>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</si>
  <si>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就业补助</t>
  </si>
  <si>
    <t xml:space="preserve">      职业培训补贴</t>
  </si>
  <si>
    <t xml:space="preserve">      社会保险补贴</t>
  </si>
  <si>
    <t xml:space="preserve">      公益性岗位补贴</t>
  </si>
  <si>
    <t xml:space="preserve">      其他就业补助支出</t>
  </si>
  <si>
    <t xml:space="preserve">    抚恤</t>
  </si>
  <si>
    <t xml:space="preserve">      死亡抚恤</t>
  </si>
  <si>
    <t xml:space="preserve">      在乡复员、退伍军人生活补助</t>
  </si>
  <si>
    <t xml:space="preserve">      义务兵优待</t>
  </si>
  <si>
    <t xml:space="preserve">      褒扬纪念</t>
  </si>
  <si>
    <t xml:space="preserve">      其他优抚支出</t>
  </si>
  <si>
    <t xml:space="preserve">    退役安置</t>
  </si>
  <si>
    <t xml:space="preserve">      退役士兵安置</t>
  </si>
  <si>
    <t xml:space="preserve">      军队移交政府的离退休人员安置</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</si>
  <si>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</si>
  <si>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</si>
  <si>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</si>
  <si>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</si>
  <si>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</si>
  <si>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</si>
  <si>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</si>
  <si>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养老服务</t>
  </si>
  <si>
    <t xml:space="preserve">    残疾人事业</t>
  </si>
  <si>
    <t xml:space="preserve">      残疾人康复</t>
  </si>
  <si>
    <t xml:space="preserve">      残疾人就业</t>
  </si>
  <si>
    <t xml:space="preserve">      残疾人生活和护理补贴</t>
  </si>
  <si>
    <t xml:space="preserve">    红十字事业</t>
  </si>
  <si>
    <t xml:space="preserve">    最低生活保障</t>
  </si>
  <si>
    <t xml:space="preserve">      城市最低生活保障金支出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</si>
  <si>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</si>
  <si>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</si>
  <si>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</si>
  <si>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</si>
  <si>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</si>
  <si>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</si>
  <si>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</si>
  <si>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</si>
  <si>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</si>
  <si>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</si>
  <si>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</si>
  <si>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退役军人管理事务</t>
  </si>
  <si>
    <t xml:space="preserve">      拥军优属</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</si>
  <si>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</si>
  <si>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</si>
  <si>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</si>
  <si>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</si>
  <si>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</si>
  <si>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</si>
  <si>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</si>
  <si>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</si>
  <si>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</si>
  <si>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</si>
  <si>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</si>
  <si>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</si>
  <si>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</si>
  <si>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</si>
  <si>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</si>
  <si>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</si>
  <si>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</si>
  <si>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应急救治机构</t>
  </si>
  <si>
    <t xml:space="preserve">      基本公共卫生服务</t>
  </si>
  <si>
    <t xml:space="preserve">      重大公共卫生服务</t>
  </si>
  <si>
    <t xml:space="preserve">      其他公共卫生支出</t>
  </si>
  <si>
    <t xml:space="preserve">    计划生育事务</t>
  </si>
  <si>
    <t xml:space="preserve">      其他计划生育事务支出</t>
  </si>
  <si>
    <t xml:space="preserve">    行政事业单位医疗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</si>
  <si>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</si>
  <si>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</si>
  <si>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</si>
  <si>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</si>
  <si>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</si>
  <si>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</si>
  <si>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</si>
  <si>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</si>
  <si>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</si>
  <si>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其他医疗保障管理事务支出</t>
  </si>
  <si>
    <t xml:space="preserve">    中医药事务</t>
  </si>
  <si>
    <t xml:space="preserve">      中医（民族医）药专项</t>
  </si>
  <si>
    <t xml:space="preserve">      其他中医药事务支出</t>
  </si>
  <si>
    <t xml:space="preserve">    其他卫生健康支出</t>
  </si>
  <si>
    <t xml:space="preserve">      其他卫生健康支出</t>
  </si>
  <si>
    <t xml:space="preserve">  节能环保支出</t>
  </si>
  <si>
    <t xml:space="preserve">    环境保护管理事务</t>
  </si>
  <si>
    <t xml:space="preserve">    污染防治</t>
  </si>
  <si>
    <t xml:space="preserve">      大气</t>
  </si>
  <si>
    <t xml:space="preserve">      水体</t>
  </si>
  <si>
    <t xml:space="preserve">    自然生态保护</t>
  </si>
  <si>
    <t xml:space="preserve">      自然保护地</t>
  </si>
  <si>
    <t xml:space="preserve">    其他节能环保支出</t>
  </si>
  <si>
    <t xml:space="preserve">      其他节能环保支出</t>
  </si>
  <si>
    <t xml:space="preserve">  城乡社区支出</t>
  </si>
  <si>
    <t xml:space="preserve">    城乡社区管理事务</t>
  </si>
  <si>
    <t xml:space="preserve">      城管执法</t>
  </si>
  <si>
    <t xml:space="preserve">      其他城乡社区管理事务支出</t>
  </si>
  <si>
    <t xml:space="preserve">    城乡社区公共设施</t>
  </si>
  <si>
    <t xml:space="preserve">      其他城乡社区公共设施支出</t>
  </si>
  <si>
    <t xml:space="preserve">    城乡社区环境卫生</t>
  </si>
  <si>
    <t xml:space="preserve">      城乡社区环境卫生</t>
  </si>
  <si>
    <t xml:space="preserve">    其他城乡社区支出</t>
  </si>
  <si>
    <t xml:space="preserve">      其他城乡社区支出</t>
  </si>
  <si>
    <t xml:space="preserve">  农林水支出</t>
  </si>
  <si>
    <t xml:space="preserve">    农业农村</t>
  </si>
  <si>
    <t xml:space="preserve">      病虫害控制</t>
  </si>
  <si>
    <t xml:space="preserve">      执法监管</t>
  </si>
  <si>
    <t xml:space="preserve">      防灾救灾</t>
  </si>
  <si>
    <t xml:space="preserve">      稳定农民收入补贴</t>
  </si>
  <si>
    <t xml:space="preserve">      农业生产发展</t>
  </si>
  <si>
    <t xml:space="preserve">      农村社会事业</t>
  </si>
  <si>
    <t xml:space="preserve">      农业生态资源保护</t>
  </si>
  <si>
    <t xml:space="preserve">      渔业发展</t>
  </si>
  <si>
    <t xml:space="preserve">      耕地建设与利用</t>
  </si>
  <si>
    <t xml:space="preserve">      其他农业农村支出</t>
  </si>
  <si>
    <t xml:space="preserve">    林业和草原</t>
  </si>
  <si>
    <t xml:space="preserve">      森林资源管理</t>
  </si>
  <si>
    <t xml:space="preserve">      林业草原防灾减灾</t>
  </si>
  <si>
    <t xml:space="preserve">    水利</t>
  </si>
  <si>
    <t xml:space="preserve">      水利工程建设</t>
  </si>
  <si>
    <t xml:space="preserve">      水利工程运行与维护</t>
  </si>
  <si>
    <t xml:space="preserve">      水文测报</t>
  </si>
  <si>
    <t xml:space="preserve">      防汛</t>
  </si>
  <si>
    <t xml:space="preserve">      江河湖库水系综合整治</t>
  </si>
  <si>
    <t xml:space="preserve">      其他水利支出</t>
  </si>
  <si>
    <t xml:space="preserve">    巩固脱贫攻坚成果衔接乡村振兴</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</si>
  <si>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</si>
  <si>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</si>
  <si>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</si>
  <si>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</si>
  <si>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其他农村综合改革支出</t>
  </si>
  <si>
    <t xml:space="preserve">    普惠金融发展支出</t>
  </si>
  <si>
    <t xml:space="preserve">      农业保险保费补贴</t>
  </si>
  <si>
    <t xml:space="preserve">      创业担保贷款贴息及奖补</t>
  </si>
  <si>
    <t xml:space="preserve">    其他农林水支出</t>
  </si>
  <si>
    <t xml:space="preserve">      其他农林水支出</t>
  </si>
  <si>
    <t xml:space="preserve">  交通运输支出</t>
  </si>
  <si>
    <t xml:space="preserve">    公路水路运输</t>
  </si>
  <si>
    <t xml:space="preserve">      其他公路水路运输支出</t>
  </si>
  <si>
    <t xml:space="preserve">    铁路运输</t>
  </si>
  <si>
    <t xml:space="preserve">      其他铁路运输支出</t>
  </si>
  <si>
    <t xml:space="preserve">    其他交通运输支出</t>
  </si>
  <si>
    <t xml:space="preserve">      其他交通运输支出</t>
  </si>
  <si>
    <t xml:space="preserve">  资源勘探工业信息等支出</t>
  </si>
  <si>
    <t xml:space="preserve">    制造业</t>
  </si>
  <si>
    <t xml:space="preserve">      其他制造业支出</t>
  </si>
  <si>
    <t xml:space="preserve">    工业和信息产业监管</t>
  </si>
  <si>
    <t xml:space="preserve">      无线电及信息通信监管</t>
  </si>
  <si>
    <t xml:space="preserve">      产业发展</t>
  </si>
  <si>
    <t xml:space="preserve">      其他工业和信息产业监管支出</t>
  </si>
  <si>
    <t xml:space="preserve">    国有资产监管</t>
  </si>
  <si>
    <t xml:space="preserve">      其他国有资产监管支出</t>
  </si>
  <si>
    <t xml:space="preserve">    其他资源勘探工业信息等支出</t>
  </si>
  <si>
    <t xml:space="preserve">      其他资源勘探工业信息等支出</t>
  </si>
  <si>
    <t xml:space="preserve">  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</si>
  <si>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</si>
  <si>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</si>
  <si>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</si>
  <si>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</si>
  <si>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</si>
  <si>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</si>
  <si>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 xml:space="preserve">  援助其他地区支出</t>
  </si>
  <si>
    <t xml:space="preserve">    其他支出</t>
  </si>
  <si>
    <t xml:space="preserve">  自然资源海洋气象等支出</t>
  </si>
  <si>
    <t xml:space="preserve">    自然资源事务</t>
  </si>
  <si>
    <t xml:space="preserve">      其他自然资源事务支出</t>
  </si>
  <si>
    <t xml:space="preserve">    气象事务</t>
  </si>
  <si>
    <t xml:space="preserve">      气象服务</t>
  </si>
  <si>
    <t xml:space="preserve">    其他自然资源海洋气象等支出</t>
  </si>
  <si>
    <t xml:space="preserve">      其他自然资源海洋气象等支出</t>
  </si>
  <si>
    <t xml:space="preserve">  住房保障支出</t>
  </si>
  <si>
    <t xml:space="preserve">    保障性安居工程支出</t>
  </si>
  <si>
    <t xml:space="preserve">      农村危房改造</t>
  </si>
  <si>
    <t xml:space="preserve">      老旧小区改造</t>
  </si>
  <si>
    <t xml:space="preserve">      其他保障性安居工程支出</t>
  </si>
  <si>
    <t xml:space="preserve">    住房改革支出</t>
  </si>
  <si>
    <t xml:space="preserve">      住房公积金</t>
  </si>
  <si>
    <t xml:space="preserve">    城乡社区住宅</t>
  </si>
  <si>
    <t xml:space="preserve">      其他城乡社区住宅支出</t>
  </si>
  <si>
    <t xml:space="preserve">  粮油物资储备支出</t>
  </si>
  <si>
    <t xml:space="preserve">    粮油物资事务</t>
  </si>
  <si>
    <t xml:space="preserve">      其他粮油物资事务支出</t>
  </si>
  <si>
    <t xml:space="preserve">  灾害防治及应急管理支出</t>
  </si>
  <si>
    <t xml:space="preserve">    应急管理事务</t>
  </si>
  <si>
    <t xml:space="preserve">      安全监管</t>
  </si>
  <si>
    <t xml:space="preserve">      应急管理</t>
  </si>
  <si>
    <t xml:space="preserve">      其他应急管理支出</t>
  </si>
  <si>
    <t xml:space="preserve">    消防救援事务</t>
  </si>
  <si>
    <t xml:space="preserve">      其他消防救援事务支出</t>
  </si>
  <si>
    <t xml:space="preserve">  其他支出</t>
  </si>
  <si>
    <t xml:space="preserve">      其他支出</t>
  </si>
  <si>
    <t xml:space="preserve">  债务付息支出</t>
  </si>
  <si>
    <t xml:space="preserve">    地方政府一般债务付息支出</t>
  </si>
  <si>
    <t xml:space="preserve">      地方政府一般债券付息支出</t>
  </si>
  <si>
    <t xml:space="preserve">  债务发行费用支出</t>
  </si>
  <si>
    <t xml:space="preserve">    地方政府一般债务发行费用支出</t>
  </si>
  <si>
    <t xml:space="preserve">      地方政府一般债务发行费用支出</t>
  </si>
  <si>
    <t>上解上级支出</t>
  </si>
  <si>
    <t>建立预算稳定调节基金</t>
  </si>
  <si>
    <t>结转下年资金</t>
  </si>
  <si>
    <t>支出总计</t>
  </si>
  <si>
    <t>表三</t>
  </si>
  <si>
    <t>其他非税收入</t>
  </si>
  <si>
    <t>表四</t>
  </si>
  <si>
    <t>表五</t>
  </si>
  <si>
    <t>项目</t>
  </si>
  <si>
    <t>合计</t>
  </si>
  <si>
    <t>环秀</t>
  </si>
  <si>
    <t>通济</t>
  </si>
  <si>
    <t>潮海</t>
  </si>
  <si>
    <t>田横度假区</t>
  </si>
  <si>
    <t>北安</t>
  </si>
  <si>
    <t>龙山</t>
  </si>
  <si>
    <t>龙泉</t>
  </si>
  <si>
    <t>鳌山卫</t>
  </si>
  <si>
    <t>温泉</t>
  </si>
  <si>
    <t>田横镇</t>
  </si>
  <si>
    <t>通济新区</t>
  </si>
  <si>
    <t>金口</t>
  </si>
  <si>
    <t>灵山</t>
  </si>
  <si>
    <t>段泊岚</t>
  </si>
  <si>
    <t>移风店</t>
  </si>
  <si>
    <t>蓝村</t>
  </si>
  <si>
    <t>大信</t>
  </si>
  <si>
    <t>一、返还性和一般性转移支付补助</t>
  </si>
  <si>
    <t>二、专项转移支付补助</t>
  </si>
  <si>
    <t>（一）组织事务转移支付</t>
  </si>
  <si>
    <t>其中：其他组织事务支出</t>
  </si>
  <si>
    <t>表六</t>
  </si>
  <si>
    <t>预算数</t>
  </si>
  <si>
    <t>行政事业性收费收入</t>
  </si>
  <si>
    <t>专项转移支付收入</t>
  </si>
  <si>
    <t>动用预算稳定调节基金</t>
  </si>
  <si>
    <t>调入资金</t>
  </si>
  <si>
    <t>表七</t>
  </si>
  <si>
    <t>编码</t>
  </si>
  <si>
    <t>功能科目</t>
  </si>
  <si>
    <t xml:space="preserve">      专项业务</t>
  </si>
  <si>
    <t xml:space="preserve">      信息化建设</t>
  </si>
  <si>
    <t xml:space="preserve">      质量基础</t>
  </si>
  <si>
    <t xml:space="preserve">      民兵</t>
  </si>
  <si>
    <t xml:space="preserve">      城市中小学校舍建设</t>
  </si>
  <si>
    <t xml:space="preserve">    应用研究</t>
  </si>
  <si>
    <t xml:space="preserve">      社会公益研究</t>
  </si>
  <si>
    <t xml:space="preserve">      文化创作与保护</t>
  </si>
  <si>
    <t xml:space="preserve">      就业见习补贴</t>
  </si>
  <si>
    <t xml:space="preserve">      军队移交政府离退休干部管理机构</t>
  </si>
  <si>
    <t xml:space="preserve">      其他自然生态保护支出</t>
  </si>
  <si>
    <t xml:space="preserve">      农产品质量安全</t>
  </si>
  <si>
    <t xml:space="preserve">      行业业务管理</t>
  </si>
  <si>
    <t xml:space="preserve">      水土保持</t>
  </si>
  <si>
    <t xml:space="preserve">      生产发展</t>
  </si>
  <si>
    <t xml:space="preserve">      交通运输信息化建设</t>
  </si>
  <si>
    <t xml:space="preserve">    邮政业支出</t>
  </si>
  <si>
    <t xml:space="preserve">      其他邮政业支出</t>
  </si>
  <si>
    <t xml:space="preserve">      公共交通运营补助</t>
  </si>
  <si>
    <t xml:space="preserve">      消防应急救援</t>
  </si>
  <si>
    <t xml:space="preserve">  预备费</t>
  </si>
  <si>
    <t>地方政府一般债券还本支出</t>
  </si>
  <si>
    <t>表八</t>
  </si>
  <si>
    <t>体制结算收入等</t>
  </si>
  <si>
    <t>表九</t>
  </si>
  <si>
    <t/>
  </si>
  <si>
    <t>表十</t>
  </si>
  <si>
    <t>科目编码</t>
  </si>
  <si>
    <t>科目名称</t>
  </si>
  <si>
    <t>一般公共预算安排的基本支出合计</t>
  </si>
  <si>
    <t>501</t>
  </si>
  <si>
    <t>机关工资福利支出</t>
  </si>
  <si>
    <t>50101</t>
  </si>
  <si>
    <t>工资奖金津补贴</t>
  </si>
  <si>
    <t>50102</t>
  </si>
  <si>
    <t>社会保障缴费</t>
  </si>
  <si>
    <t>50103</t>
  </si>
  <si>
    <t>住房公积金</t>
  </si>
  <si>
    <t>50199</t>
  </si>
  <si>
    <t>其他工资福利支出</t>
  </si>
  <si>
    <t>502</t>
  </si>
  <si>
    <t>机关商品和服务支出</t>
  </si>
  <si>
    <t>50201</t>
  </si>
  <si>
    <t>办公经费</t>
  </si>
  <si>
    <t>50202</t>
  </si>
  <si>
    <t>会议费</t>
  </si>
  <si>
    <t>50203</t>
  </si>
  <si>
    <t>培训费</t>
  </si>
  <si>
    <t>50204</t>
  </si>
  <si>
    <t>专用材料购置费</t>
  </si>
  <si>
    <t>50205</t>
  </si>
  <si>
    <t>委托业务费</t>
  </si>
  <si>
    <t>50206</t>
  </si>
  <si>
    <t>公务接待费</t>
  </si>
  <si>
    <t>因公出国（境）费用</t>
  </si>
  <si>
    <t>50208</t>
  </si>
  <si>
    <t>公务用车运行维护费</t>
  </si>
  <si>
    <t>50209</t>
  </si>
  <si>
    <t>维修（护）费</t>
  </si>
  <si>
    <t>50299</t>
  </si>
  <si>
    <t>其他商品和服务支出</t>
  </si>
  <si>
    <t>503</t>
  </si>
  <si>
    <t>机关资本性支出（一）</t>
  </si>
  <si>
    <t>50306</t>
  </si>
  <si>
    <t>设备购置</t>
  </si>
  <si>
    <t>505</t>
  </si>
  <si>
    <t>对事业单位经常性补助</t>
  </si>
  <si>
    <t>50501</t>
  </si>
  <si>
    <t>工资福利支出</t>
  </si>
  <si>
    <t>50502</t>
  </si>
  <si>
    <t>商品和服务支出</t>
  </si>
  <si>
    <t>506</t>
  </si>
  <si>
    <t>对事业单位资本性补助</t>
  </si>
  <si>
    <t>50601</t>
  </si>
  <si>
    <t>资本性支出（一）</t>
  </si>
  <si>
    <t>509</t>
  </si>
  <si>
    <t>对个人和家庭的补助</t>
  </si>
  <si>
    <t>社会福利和救助</t>
  </si>
  <si>
    <t>离退休费</t>
  </si>
  <si>
    <t>50999</t>
  </si>
  <si>
    <t>其他对个人和家庭补助</t>
  </si>
  <si>
    <t>表十一</t>
  </si>
  <si>
    <t>301</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</si>
  <si>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</si>
  <si>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</si>
  <si>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</si>
  <si>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</si>
  <si>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</si>
  <si>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</si>
  <si>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</si>
  <si>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</si>
  <si>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</si>
  <si>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</si>
  <si>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</si>
  <si>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</si>
  <si>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</si>
  <si>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</si>
  <si>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</si>
  <si>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</si>
  <si>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30112</t>
  </si>
  <si>
    <t>其他社会保障缴费</t>
  </si>
  <si>
    <t>30113</t>
  </si>
  <si>
    <t>30114</t>
  </si>
  <si>
    <t>医疗费</t>
  </si>
  <si>
    <t>30199</t>
  </si>
  <si>
    <t>302</t>
  </si>
  <si>
    <t>30201</t>
  </si>
  <si>
    <t>办公费</t>
  </si>
  <si>
    <t>30202</t>
  </si>
  <si>
    <t>印刷费</t>
  </si>
  <si>
    <t>30204</t>
  </si>
  <si>
    <t>手续费</t>
  </si>
  <si>
    <t>30205</t>
  </si>
  <si>
    <t>水费</t>
  </si>
  <si>
    <t>30206</t>
  </si>
  <si>
    <t>电费</t>
  </si>
  <si>
    <t>30207</t>
  </si>
  <si>
    <t>邮电费</t>
  </si>
  <si>
    <t>30208</t>
  </si>
  <si>
    <t>取暖费</t>
  </si>
  <si>
    <t>30209</t>
  </si>
  <si>
    <t>物业管理费</t>
  </si>
  <si>
    <t>30211</t>
  </si>
  <si>
    <t>差旅费</t>
  </si>
  <si>
    <t>30212</t>
  </si>
  <si>
    <t>30213</t>
  </si>
  <si>
    <t>30214</t>
  </si>
  <si>
    <t>租赁费</t>
  </si>
  <si>
    <t>30215</t>
  </si>
  <si>
    <t>30216</t>
  </si>
  <si>
    <t>30217</t>
  </si>
  <si>
    <t>30218</t>
  </si>
  <si>
    <t>专用材料费</t>
  </si>
  <si>
    <t>30226</t>
  </si>
  <si>
    <t>劳务费</t>
  </si>
  <si>
    <t>30227</t>
  </si>
  <si>
    <t>30228</t>
  </si>
  <si>
    <t>工会经费</t>
  </si>
  <si>
    <t>30231</t>
  </si>
  <si>
    <t>30239</t>
  </si>
  <si>
    <t>其他交通费用</t>
  </si>
  <si>
    <t>30299</t>
  </si>
  <si>
    <t>303</t>
  </si>
  <si>
    <t>退职（役）费</t>
  </si>
  <si>
    <t>生活补助</t>
  </si>
  <si>
    <t>30399</t>
  </si>
  <si>
    <t>其他对个人和家庭的补助</t>
  </si>
  <si>
    <t>310</t>
  </si>
  <si>
    <t>资本性支出</t>
  </si>
  <si>
    <t>31002</t>
  </si>
  <si>
    <t>办公设备购置</t>
  </si>
  <si>
    <t>表十二</t>
  </si>
  <si>
    <t>田横
度假区</t>
  </si>
  <si>
    <t>通济
新区</t>
  </si>
  <si>
    <t>备注：其他一般性转移支付补助和专项转移支付补助预算年初难以准确预计，待次年报告上年度预算执行和决算情况时一并报告。</t>
  </si>
  <si>
    <t>表十三</t>
  </si>
  <si>
    <t>政府性基金预算收入合计</t>
  </si>
  <si>
    <t>国有土地使用权出让收入</t>
  </si>
  <si>
    <t>国有土地收益基金收入</t>
  </si>
  <si>
    <t>农业土地开发资金收入</t>
  </si>
  <si>
    <t>城市基础设施配套费收入</t>
  </si>
  <si>
    <t>污水处理费收入</t>
  </si>
  <si>
    <t>专项债务对应项目专项收入</t>
  </si>
  <si>
    <t>专项转移支付收入等</t>
  </si>
  <si>
    <t>地方政府专项债券转贷收入</t>
  </si>
  <si>
    <t>新增专项债券转贷收入</t>
  </si>
  <si>
    <t>再融资专项债券转贷收入</t>
  </si>
  <si>
    <t>表十四</t>
  </si>
  <si>
    <t>政府性基金预算支出合计</t>
  </si>
  <si>
    <t xml:space="preserve">    国家电影事业发展专项资金安排的支出</t>
  </si>
  <si>
    <t xml:space="preserve">      其他国家电影事业发展专项资金支出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</si>
  <si>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</si>
  <si>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</si>
  <si>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</si>
  <si>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</si>
  <si>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</si>
  <si>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土地出让业务支出</t>
  </si>
  <si>
    <t xml:space="preserve">      公共租赁住房支出</t>
  </si>
  <si>
    <t xml:space="preserve">      农业生产发展支出</t>
  </si>
  <si>
    <t xml:space="preserve">      农业农村生态环境支出</t>
  </si>
  <si>
    <t xml:space="preserve">      其他国有土地使用权出让收入安排的支出</t>
  </si>
  <si>
    <t xml:space="preserve">    城市基础设施配套费安排的支出</t>
  </si>
  <si>
    <t xml:space="preserve">      城市环境卫生</t>
  </si>
  <si>
    <t xml:space="preserve">      其他城市基础设施配套费安排的支出</t>
  </si>
  <si>
    <t xml:space="preserve">    污水处理费安排的支出</t>
  </si>
  <si>
    <t xml:space="preserve">      其他污水处理费安排的支出</t>
  </si>
  <si>
    <t xml:space="preserve">    棚户区改造专项债券收入安排的支出</t>
  </si>
  <si>
    <t xml:space="preserve">      其他棚户区改造专项债券收入安排的支出</t>
  </si>
  <si>
    <t xml:space="preserve">    国有土地使用权出让收入对应专项债务收入安排的支出</t>
  </si>
  <si>
    <t xml:space="preserve">      其他国有土地使用权出让收入对应专项债务收入安排的支出</t>
  </si>
  <si>
    <t xml:space="preserve">    大中型水库移民后期扶持基金支出</t>
  </si>
  <si>
    <t xml:space="preserve">      移民补助</t>
  </si>
  <si>
    <t xml:space="preserve">      基础设施建设和经济发展</t>
  </si>
  <si>
    <t xml:space="preserve">    其他政府性基金及对应专项债务收入安排的支出</t>
  </si>
  <si>
    <t xml:space="preserve">      其他地方自行试点项目收益专项债券收入安排的支出</t>
  </si>
  <si>
    <t xml:space="preserve">    彩票公益金安排的支出</t>
  </si>
  <si>
    <t xml:space="preserve">      用于社会福利的彩票公益金支出</t>
  </si>
  <si>
    <t xml:space="preserve">      用于体育事业的彩票公益金支出</t>
  </si>
  <si>
    <t xml:space="preserve">      用于残疾人事业的彩票公益金支出</t>
  </si>
  <si>
    <t xml:space="preserve">    地方政府专项债务付息支出</t>
  </si>
  <si>
    <t xml:space="preserve">      国有土地使用权出让金债务付息支出</t>
  </si>
  <si>
    <t xml:space="preserve">      棚户区改造专项债券付息支出</t>
  </si>
  <si>
    <t xml:space="preserve">      其他地方自行试点项目收益专项债券付息支出</t>
  </si>
  <si>
    <t xml:space="preserve">    地方政府专项债务发行费用支出</t>
  </si>
  <si>
    <t xml:space="preserve">      国有土地使用权出让金债务发行费用支出</t>
  </si>
  <si>
    <t xml:space="preserve">      棚户区改造专项债券发行费用支出</t>
  </si>
  <si>
    <t xml:space="preserve">      其他地方自行试点项目收益专项债券发行费用支出</t>
  </si>
  <si>
    <t>地方政府专项债券还本支出</t>
  </si>
  <si>
    <t>调入预算稳定调节基金</t>
  </si>
  <si>
    <t>表十五</t>
  </si>
  <si>
    <t>城乡社区转移支付</t>
  </si>
  <si>
    <t>其中：土地开发支出</t>
  </si>
  <si>
    <t>城市建设支出</t>
  </si>
  <si>
    <t>农村基础设施建设支出</t>
  </si>
  <si>
    <t>其他国有土地使用权出让收入安排的支出</t>
  </si>
  <si>
    <t>表十六</t>
  </si>
  <si>
    <t>表十七</t>
  </si>
  <si>
    <t>当年预算</t>
  </si>
  <si>
    <t>专款支出</t>
  </si>
  <si>
    <t>基本支出</t>
  </si>
  <si>
    <t>项目支出</t>
  </si>
  <si>
    <t xml:space="preserve">    超长期特别国债安排的支出</t>
  </si>
  <si>
    <t xml:space="preserve">      补助被征地农民支出</t>
  </si>
  <si>
    <t xml:space="preserve">      农村社会事业支出</t>
  </si>
  <si>
    <t>　  国有土地收益基金安排的支出</t>
  </si>
  <si>
    <t>　  　征地和拆迁补偿支出</t>
  </si>
  <si>
    <t xml:space="preserve">      城乡社区公共设施</t>
  </si>
  <si>
    <t xml:space="preserve">    国家重大水利工程建设基金安排的支出</t>
  </si>
  <si>
    <t xml:space="preserve">      三峡工程后续工作</t>
  </si>
  <si>
    <t xml:space="preserve">      制造业</t>
  </si>
  <si>
    <t>表十八</t>
  </si>
  <si>
    <t>支出情况汇总表(部门经济科目-人代会)</t>
  </si>
  <si>
    <t>备注：基本支出均在一般公共预算中安排。</t>
  </si>
  <si>
    <t>表十九</t>
  </si>
  <si>
    <t>表二十</t>
  </si>
  <si>
    <t>城乡社区支出</t>
  </si>
  <si>
    <t>其他支出</t>
  </si>
  <si>
    <t>备注：该项预算年初难以准确预计，待次年报告上年度预算执行和决算情况时一并报告。</t>
  </si>
  <si>
    <t>表二十一</t>
  </si>
  <si>
    <t>国有资本经营预算收入合计</t>
  </si>
  <si>
    <t>利润收入</t>
  </si>
  <si>
    <t>其他国有资本经营预算收入</t>
  </si>
  <si>
    <t>上级专项转移支付收入</t>
  </si>
  <si>
    <t>表二十二</t>
  </si>
  <si>
    <t>国有资本经营预算支出合计</t>
  </si>
  <si>
    <t>国有资本经营预算支出</t>
  </si>
  <si>
    <t xml:space="preserve">   其他国有资本经营预算支出</t>
  </si>
  <si>
    <t xml:space="preserve">     其他国有资本经营预算支出</t>
  </si>
  <si>
    <t>调出资金</t>
  </si>
  <si>
    <t>表二十三</t>
  </si>
  <si>
    <t>国有资本经营预算支出
合计</t>
  </si>
  <si>
    <t>备注：根据相关资金使用方向，2024年未下达镇街国有资本经营预算转移支付。</t>
  </si>
  <si>
    <t>表二十四</t>
  </si>
  <si>
    <t>股息红利收入</t>
  </si>
  <si>
    <t>表二十五</t>
  </si>
  <si>
    <t xml:space="preserve">  解决历史遗留问题及改革成本支出</t>
  </si>
  <si>
    <t xml:space="preserve">    国有企业退休人员社会化管理补助支出</t>
  </si>
  <si>
    <t xml:space="preserve">  国有企业资本金注入</t>
  </si>
  <si>
    <t xml:space="preserve">    其他国有企业资本金注入</t>
  </si>
  <si>
    <t xml:space="preserve">  其他国有资本经营预算支出</t>
  </si>
  <si>
    <t xml:space="preserve">    其他国有资本经营预算支出</t>
  </si>
  <si>
    <t>表二十六</t>
  </si>
  <si>
    <t xml:space="preserve">                 单位：万元</t>
  </si>
  <si>
    <t>上年滚存结余</t>
  </si>
  <si>
    <t>本年收入</t>
  </si>
  <si>
    <t>本年支出</t>
  </si>
  <si>
    <t>年末滚存结余</t>
  </si>
  <si>
    <t>机关事业单位养老保险基金</t>
  </si>
  <si>
    <t>城乡居民社会养老保险基金</t>
  </si>
  <si>
    <t>表二十七</t>
  </si>
  <si>
    <t>表二十八</t>
  </si>
  <si>
    <t>单位：亿元</t>
  </si>
  <si>
    <t>金额</t>
  </si>
  <si>
    <t>备注</t>
  </si>
  <si>
    <t>表二十九</t>
  </si>
  <si>
    <t>表三十</t>
  </si>
  <si>
    <t>表三十一</t>
  </si>
  <si>
    <t>一般债券额度</t>
  </si>
  <si>
    <t>专项债券额度</t>
  </si>
  <si>
    <t>小计</t>
  </si>
  <si>
    <t>新增债券</t>
  </si>
  <si>
    <t>再融资债券</t>
  </si>
  <si>
    <t>表三十二</t>
  </si>
  <si>
    <t xml:space="preserve"> </t>
  </si>
  <si>
    <t xml:space="preserve">    一般债务还本额</t>
  </si>
  <si>
    <t xml:space="preserve">     其中:地方政府一般债券还本额</t>
  </si>
  <si>
    <t xml:space="preserve">    专项债务还本额</t>
  </si>
  <si>
    <t xml:space="preserve">     其中:地方政府专项债券还本额</t>
  </si>
  <si>
    <t xml:space="preserve">    一般债务付息</t>
  </si>
  <si>
    <t xml:space="preserve">     其中:地方政府一般债券付息</t>
  </si>
  <si>
    <t xml:space="preserve">    专项债务付息</t>
  </si>
  <si>
    <t xml:space="preserve">     其中:地方政府专项债券付息</t>
  </si>
  <si>
    <t>表三十三</t>
  </si>
  <si>
    <t>债券名称</t>
  </si>
  <si>
    <t>债券期限</t>
  </si>
  <si>
    <t>票面利率(%)</t>
  </si>
  <si>
    <t>发行金额</t>
  </si>
  <si>
    <t>还本金额</t>
  </si>
  <si>
    <t>付息金额</t>
  </si>
  <si>
    <t>表三十四</t>
  </si>
  <si>
    <t>资金名称</t>
  </si>
  <si>
    <t>明细项目</t>
  </si>
  <si>
    <t>支持农业农村发展类</t>
  </si>
  <si>
    <t>农业生产发展资金</t>
  </si>
  <si>
    <t>农业政策性保险</t>
  </si>
  <si>
    <t>病死畜禽无害化处理补助专项资金</t>
  </si>
  <si>
    <t>重大动物疫病防控专项资金</t>
  </si>
  <si>
    <t>动物防疫安全协管员补助</t>
  </si>
  <si>
    <t>林业资金</t>
  </si>
  <si>
    <t>病虫害防治</t>
  </si>
  <si>
    <t>租赁耕地补助费（温泉、鳌山卫街道）</t>
  </si>
  <si>
    <t>水利资金</t>
  </si>
  <si>
    <t>墨水河龙泉河综合整治等PPP项目及政府购买服务项目支出</t>
  </si>
  <si>
    <t>墨水河龙泉河河道维护费</t>
  </si>
  <si>
    <t>海洋与渔业发展资金</t>
  </si>
  <si>
    <t>浒苔处置</t>
  </si>
  <si>
    <t>青岛蓝色种业研究院启动经费</t>
  </si>
  <si>
    <t>海上救援服务项目</t>
  </si>
  <si>
    <t>其他支持农业农村发展资金</t>
  </si>
  <si>
    <t>村级转移性支出（主要为村书记等村干部工资）</t>
  </si>
  <si>
    <t>支持经济发展类</t>
  </si>
  <si>
    <t>支持企业高质量发展资金</t>
  </si>
  <si>
    <t>口岸通关补助资金</t>
  </si>
  <si>
    <t>财源建设资金</t>
  </si>
  <si>
    <t>招商专项经费</t>
  </si>
  <si>
    <t>支持社会事业发展类</t>
  </si>
  <si>
    <t>支持教育事业发展资金</t>
  </si>
  <si>
    <t>学校公用经费</t>
  </si>
  <si>
    <t>聘用“顶岗实习”教师费用</t>
  </si>
  <si>
    <t>山师人员经费</t>
  </si>
  <si>
    <t>落实公办及集体幼儿园非公办教职工待遇</t>
  </si>
  <si>
    <t>学前教育幼儿资助等</t>
  </si>
  <si>
    <t>改善办学条件资金</t>
  </si>
  <si>
    <t>农村中小学校车工程</t>
  </si>
  <si>
    <t>局属学校维修、历年政府投资项目及学校建设奖补等</t>
  </si>
  <si>
    <t>社会保险基金补助及代发项目补贴</t>
  </si>
  <si>
    <t>城乡居民社会养老保险专项资金</t>
  </si>
  <si>
    <t>机关事业养老保险缺口补助及单位职业年金记实</t>
  </si>
  <si>
    <t>被征地农民养老保险专项资金</t>
  </si>
  <si>
    <t>城乡居民基本医疗保险</t>
  </si>
  <si>
    <t>企业离退休人员生活补助专项资金</t>
  </si>
  <si>
    <t>城乡困难居民医疗救助</t>
  </si>
  <si>
    <t>就业创业资金</t>
  </si>
  <si>
    <t>灵活就业人员社会保险补贴</t>
  </si>
  <si>
    <t>用人单位吸纳就业社会保险补贴</t>
  </si>
  <si>
    <t>就业见习补贴等</t>
  </si>
  <si>
    <t>残疾人事业补助资金</t>
  </si>
  <si>
    <t>重度残疾人就业生活补贴</t>
  </si>
  <si>
    <t>残疾人托养补贴</t>
  </si>
  <si>
    <t>残疾人教育和康复救助</t>
  </si>
  <si>
    <t>优抚安置补助资金</t>
  </si>
  <si>
    <t>义务兵家庭优待金</t>
  </si>
  <si>
    <t>企业军转干经费</t>
  </si>
  <si>
    <t>其他优抚安置补助资金</t>
  </si>
  <si>
    <t>社会福利及救助资金</t>
  </si>
  <si>
    <t>城乡居民最低生活保障</t>
  </si>
  <si>
    <t>残疾人两项补贴</t>
  </si>
  <si>
    <t>特困人员救助供养</t>
  </si>
  <si>
    <t>基本丧葬费成本补偿资金及殡葬补助</t>
  </si>
  <si>
    <t>特殊儿童群体基本生活保障</t>
  </si>
  <si>
    <t>公共卫生服务补助资金</t>
  </si>
  <si>
    <t>计划生育奖扶特扶专项资金</t>
  </si>
  <si>
    <t>严重精神障碍患者免费救治</t>
  </si>
  <si>
    <t>独生子女父母奖励补助</t>
  </si>
  <si>
    <t>惠民医疗补助等</t>
  </si>
  <si>
    <t>公立医院及基层医疗卫生机构补助资金</t>
  </si>
  <si>
    <t>公立医院综合改革保障</t>
  </si>
  <si>
    <t>基层医疗机构基本药物零差率补助</t>
  </si>
  <si>
    <t>村卫生室基本药物补助</t>
  </si>
  <si>
    <t>老年乡村医生生活补助</t>
  </si>
  <si>
    <t>在职乡医保险补助等</t>
  </si>
  <si>
    <t>文化宣传事务资金</t>
  </si>
  <si>
    <t>社会治安综合治理资金</t>
  </si>
  <si>
    <t>社会治理工作经费</t>
  </si>
  <si>
    <t>基层党建资金</t>
  </si>
  <si>
    <t>城市社区党组织服务群众专项经费</t>
  </si>
  <si>
    <t>对口援助资金</t>
  </si>
  <si>
    <t>其他支持社会事业发展资金</t>
  </si>
  <si>
    <t>其他社会事业发展资金</t>
  </si>
  <si>
    <t>支持城乡环境提升类</t>
  </si>
  <si>
    <t>城市维护和管理资金</t>
  </si>
  <si>
    <t>城区园林绿化统管经费</t>
  </si>
  <si>
    <t>市政设施维护经费</t>
  </si>
  <si>
    <t>城区环境卫生统管经费</t>
  </si>
  <si>
    <t>照明设施管护经费</t>
  </si>
  <si>
    <t>城乡环卫一体化奖补</t>
  </si>
  <si>
    <t>垃圾处理资金</t>
  </si>
  <si>
    <t>垃圾处理场运行及渗滤液处理费</t>
  </si>
  <si>
    <t>生活垃圾分类补助资金</t>
  </si>
  <si>
    <t>垃圾处理费用</t>
  </si>
  <si>
    <t>污水处理资金</t>
  </si>
  <si>
    <t>污泥处置费</t>
  </si>
  <si>
    <t>即墨区农村生活污水收集治理运维费</t>
  </si>
  <si>
    <t>污水处理厂污水处理费</t>
  </si>
  <si>
    <t>城市公共事业运营补贴资金</t>
  </si>
  <si>
    <t>居民集中供热运行亏损补贴</t>
  </si>
  <si>
    <t>公交运营补贴</t>
  </si>
  <si>
    <t>支持城乡发展类</t>
  </si>
  <si>
    <t>基本建设投资计划资金</t>
  </si>
  <si>
    <t>政府投资项目</t>
  </si>
  <si>
    <t>建设项目评估咨询费</t>
  </si>
  <si>
    <t>六</t>
  </si>
  <si>
    <t>政府债务还本付息</t>
  </si>
  <si>
    <t>政府债务还本支出</t>
  </si>
  <si>
    <t>债券还本支出</t>
  </si>
  <si>
    <t>政府债务付息支出</t>
  </si>
  <si>
    <t>债券付息支出</t>
  </si>
  <si>
    <t>七</t>
  </si>
  <si>
    <t>土地收储资金</t>
  </si>
  <si>
    <t>征地成本性支出</t>
  </si>
  <si>
    <t>八</t>
  </si>
  <si>
    <t xml:space="preserve">      配租型住房保障</t>
  </si>
  <si>
    <t xml:space="preserve">      粮食风险基金</t>
  </si>
  <si>
    <t>六</t>
    <phoneticPr fontId="49" type="noConversion"/>
  </si>
  <si>
    <t>地方政府一般债券转贷收入</t>
    <phoneticPr fontId="49" type="noConversion"/>
  </si>
  <si>
    <t>动用预算稳定调节基金等</t>
    <phoneticPr fontId="49" type="noConversion"/>
  </si>
  <si>
    <t>青岛市即墨区2025年一般公共预算收入执行情况表</t>
    <phoneticPr fontId="49" type="noConversion"/>
  </si>
  <si>
    <t>青岛市即墨区2025年一般公共预算支出执行情况表</t>
    <phoneticPr fontId="49" type="noConversion"/>
  </si>
  <si>
    <t>地方政府一般债务还本支出</t>
    <phoneticPr fontId="49" type="noConversion"/>
  </si>
  <si>
    <t>一般公共预算财力合计</t>
    <phoneticPr fontId="49" type="noConversion"/>
  </si>
  <si>
    <t>税收财力</t>
    <phoneticPr fontId="49" type="noConversion"/>
  </si>
  <si>
    <t>非税收入</t>
    <phoneticPr fontId="49" type="noConversion"/>
  </si>
  <si>
    <t>青岛市即墨区2026年政府性基金预算收入草案表</t>
    <phoneticPr fontId="49" type="noConversion"/>
  </si>
  <si>
    <t>再融资专项债券转贷收入</t>
    <phoneticPr fontId="49" type="noConversion"/>
  </si>
  <si>
    <t>置换债券转贷收入</t>
    <phoneticPr fontId="49" type="noConversion"/>
  </si>
  <si>
    <t>青岛市即墨区2026年政府性基金预算支出草案表</t>
    <phoneticPr fontId="49" type="noConversion"/>
  </si>
  <si>
    <t>青岛市即墨区2025年区级一般公共预算收入执行情况表</t>
    <phoneticPr fontId="49" type="noConversion"/>
  </si>
  <si>
    <t>青岛市即墨区2025年区级一般公共预算支出执行情况表</t>
    <phoneticPr fontId="49" type="noConversion"/>
  </si>
  <si>
    <t>一、一般性转移支付补助</t>
    <phoneticPr fontId="50" type="noConversion"/>
  </si>
  <si>
    <t>（一）其他一般性转移支付补助</t>
    <phoneticPr fontId="50" type="noConversion"/>
  </si>
  <si>
    <t>（二）社会工作事务转移支付</t>
    <phoneticPr fontId="50" type="noConversion"/>
  </si>
  <si>
    <t>其中：其他社会工作事务支出</t>
    <phoneticPr fontId="50" type="noConversion"/>
  </si>
  <si>
    <t>其中：改善办学条件</t>
    <phoneticPr fontId="50" type="noConversion"/>
  </si>
  <si>
    <t>其中：其他城乡社区转移支付</t>
    <phoneticPr fontId="50" type="noConversion"/>
  </si>
  <si>
    <t>（三）教育转移支付</t>
    <phoneticPr fontId="50" type="noConversion"/>
  </si>
  <si>
    <t>（四）节能环保转移支付</t>
    <phoneticPr fontId="50" type="noConversion"/>
  </si>
  <si>
    <t>其中：大气转移支付</t>
    <phoneticPr fontId="50" type="noConversion"/>
  </si>
  <si>
    <t>（五）城乡社区转移支付</t>
    <phoneticPr fontId="50" type="noConversion"/>
  </si>
  <si>
    <t>2025年区级一般公共预算对镇（街）转移支付情况表</t>
    <phoneticPr fontId="50" type="noConversion"/>
  </si>
  <si>
    <t>青岛市即墨区2026年一般公共预算收入草案表</t>
    <phoneticPr fontId="49" type="noConversion"/>
  </si>
  <si>
    <t>青岛市即墨区2026年一般公共预算支出草案表</t>
    <phoneticPr fontId="49" type="noConversion"/>
  </si>
  <si>
    <t>青岛市即墨区2026年区级一般公共预算收入草案表</t>
    <phoneticPr fontId="49" type="noConversion"/>
  </si>
  <si>
    <t>三</t>
    <phoneticPr fontId="49" type="noConversion"/>
  </si>
  <si>
    <t>地方政府一般债券转贷收入</t>
    <phoneticPr fontId="49" type="noConversion"/>
  </si>
  <si>
    <t>青岛市即墨区2026年区级一般公共预算支出草案表</t>
    <phoneticPr fontId="49" type="noConversion"/>
  </si>
  <si>
    <t>2026年区级一般公共预算安排的基本支出草案表
（按政府预算支出经济分类）</t>
    <phoneticPr fontId="49" type="noConversion"/>
  </si>
  <si>
    <t>2026年区级一般公共预算安排的基本支出草案表
（按部门预算支出经济分类）</t>
    <phoneticPr fontId="49" type="noConversion"/>
  </si>
  <si>
    <t>12.2026年区级一般公共预算对镇（街）提前下达的转移支付情况表</t>
    <phoneticPr fontId="49" type="noConversion"/>
  </si>
  <si>
    <t>青岛市即墨区2025年政府性基金预算收入执行情况表</t>
    <phoneticPr fontId="49" type="noConversion"/>
  </si>
  <si>
    <t>税收收入</t>
    <phoneticPr fontId="49" type="noConversion"/>
  </si>
  <si>
    <t>青岛市即墨区2025年政府性基金预算支出执行情况表</t>
    <phoneticPr fontId="49" type="noConversion"/>
  </si>
  <si>
    <t>2025年区级政府性基金预算转移支付情况表</t>
    <phoneticPr fontId="49" type="noConversion"/>
  </si>
  <si>
    <t>青岛市即墨区
2026年政府性基金预算安排的基本支出草案表
（按政府预算支出经济分类）</t>
    <phoneticPr fontId="49" type="noConversion"/>
  </si>
  <si>
    <t>青岛市即墨区
2026年政府性基金预算安排的基本支出草案表
（按部门预算支出经济分类）</t>
    <phoneticPr fontId="49" type="noConversion"/>
  </si>
  <si>
    <t>2026年提前下达的政府性基金预算转移支付情况表</t>
    <phoneticPr fontId="49" type="noConversion"/>
  </si>
  <si>
    <t>青岛市即墨区
2025年区级国有资本经营预算收入执行情况表</t>
    <phoneticPr fontId="49" type="noConversion"/>
  </si>
  <si>
    <t>青岛市即墨区
2025年区级国有资本经营预算支出执行情况表</t>
    <phoneticPr fontId="49" type="noConversion"/>
  </si>
  <si>
    <t>2025年区级国有资本经营预算转移支付情况表</t>
    <phoneticPr fontId="49" type="noConversion"/>
  </si>
  <si>
    <t>青岛市即墨区
2026年区级国有资本经营预算收入草案表</t>
    <phoneticPr fontId="49" type="noConversion"/>
  </si>
  <si>
    <t>青岛市即墨区2026年区级财政专项资金预算安排草案表</t>
    <phoneticPr fontId="49" type="noConversion"/>
  </si>
  <si>
    <t>青岛市即墨区2026年社会保险基金预算收支草案表</t>
    <phoneticPr fontId="49" type="noConversion"/>
  </si>
  <si>
    <t>青岛市即墨区2025年社会保险基金预算收支执行情况表</t>
    <phoneticPr fontId="49" type="noConversion"/>
  </si>
  <si>
    <t>青岛市即墨区
2026年区级国有资本经营预算支出草案表</t>
    <phoneticPr fontId="49" type="noConversion"/>
  </si>
  <si>
    <t>其他城市基础设施配套费安排的支出</t>
    <phoneticPr fontId="49" type="noConversion"/>
  </si>
  <si>
    <t xml:space="preserve">  粮油物资储备支出</t>
    <phoneticPr fontId="49" type="noConversion"/>
  </si>
  <si>
    <t xml:space="preserve">      设施建设</t>
    <phoneticPr fontId="49" type="noConversion"/>
  </si>
  <si>
    <t>股息红利收入</t>
    <phoneticPr fontId="49" type="noConversion"/>
  </si>
  <si>
    <t xml:space="preserve">     其他解决历史遗留问题及改革成本支出</t>
    <phoneticPr fontId="49" type="noConversion"/>
  </si>
  <si>
    <t xml:space="preserve">   解决历史遗留问题及改革成本支出</t>
    <phoneticPr fontId="49" type="noConversion"/>
  </si>
  <si>
    <t>青岛市即墨区2025年预算执行情况和2026年预算草案</t>
    <phoneticPr fontId="49" type="noConversion"/>
  </si>
  <si>
    <t>再融资债券还本</t>
    <phoneticPr fontId="49" type="noConversion"/>
  </si>
  <si>
    <t>置换债券还本</t>
    <phoneticPr fontId="49" type="noConversion"/>
  </si>
  <si>
    <t xml:space="preserve">      其他社会工作事务支出</t>
  </si>
  <si>
    <t xml:space="preserve">      案件审判</t>
  </si>
  <si>
    <t xml:space="preserve">      高等教育</t>
  </si>
  <si>
    <t xml:space="preserve">      其他特殊教育支出</t>
  </si>
  <si>
    <t xml:space="preserve">      求职和创业补贴</t>
  </si>
  <si>
    <t xml:space="preserve">      财政对职工基本医疗保险基金的补助</t>
  </si>
  <si>
    <t xml:space="preserve">    托育服务</t>
  </si>
  <si>
    <t xml:space="preserve">      其他托育服务支出</t>
  </si>
  <si>
    <t xml:space="preserve">      土壤</t>
  </si>
  <si>
    <t xml:space="preserve">      农村合作经济</t>
  </si>
  <si>
    <t xml:space="preserve">      乡村道路建设</t>
  </si>
  <si>
    <t xml:space="preserve">    工业和信息产业</t>
  </si>
  <si>
    <t xml:space="preserve">      其他工业和信息产业支出</t>
  </si>
  <si>
    <t xml:space="preserve">    国有土地收益基金安排的支出</t>
  </si>
  <si>
    <t xml:space="preserve">      其他国有土地收益基金支出</t>
  </si>
  <si>
    <t xml:space="preserve">      三峡后续工作</t>
  </si>
  <si>
    <t>1.青岛市即墨区2025年一般公共预算收入执行情况表</t>
  </si>
  <si>
    <t>2.青岛市即墨区2025年一般公共预算支出执行情况表</t>
  </si>
  <si>
    <t>6.青岛市即墨区2026年一般公共预算收入草案表</t>
  </si>
  <si>
    <t>7.青岛市即墨区2026年一般公共预算支出草案表</t>
  </si>
  <si>
    <t>8.青岛市即墨区2026年区级一般公共预算收入草案表</t>
  </si>
  <si>
    <t>9.青岛市即墨区2026年区级一般公共预算支出草案表</t>
  </si>
  <si>
    <t>10.2026年区级一般公共预算安排的基本支出草案表
（按政府预算支出经济分类）</t>
  </si>
  <si>
    <t>11.2026年区级一般公共预算安排的基本支出草案表
（按部门预算支出经济分类）</t>
  </si>
  <si>
    <t>16.青岛市即墨区2026年政府性基金预算收入草案表</t>
  </si>
  <si>
    <t>17.青岛市即墨区2026年政府性基金预算支出草案表</t>
  </si>
  <si>
    <t>18.2026年政府性基金预算安排的基本支出草案表
（按政府预算支出经济分类）</t>
  </si>
  <si>
    <t>19.2026年政府性基金预算安排的基本支出草案表
（按部门预算支出经济分类）</t>
  </si>
  <si>
    <t>20.2026年提前下达的政府性基金预算转移支付情况表</t>
  </si>
  <si>
    <t>24.青岛市即墨区2026年区级国有资本经营预算收入草案表</t>
  </si>
  <si>
    <t>25.青岛市即墨区2026年区级国有资本经营预算支出草案表</t>
  </si>
  <si>
    <t>27.青岛市即墨区2026年社会保险基金预算收支草案表</t>
  </si>
  <si>
    <t>34.青岛市即墨区2026年区级财政专项资金预算安排草案表</t>
  </si>
  <si>
    <t>3.青岛市即墨区2025年区级一般公共预算收入执行情况表</t>
  </si>
  <si>
    <t>4.青岛市即墨区2025年区级一般公共预算支出执行情况表</t>
  </si>
  <si>
    <t>13.青岛市即墨区2025年政府性基金预算收入执行情况表</t>
  </si>
  <si>
    <t>14.青岛市即墨区2025年政府性基金预算支出执行情况表</t>
  </si>
  <si>
    <t>15.2025年区级政府性基金预算转移支付情况表</t>
  </si>
  <si>
    <t>21.青岛市即墨区2025年区级国有资本经营预算收入执行情况表</t>
  </si>
  <si>
    <t>22.青岛市即墨区2025年区级国有资本经营预算支出执行情况表</t>
  </si>
  <si>
    <t>23.2025年区级国有资本经营预算转移支付情况表</t>
  </si>
  <si>
    <t>26.青岛市即墨区2025年社会保险基金预算收支执行情况表</t>
  </si>
  <si>
    <t>28.青岛市即墨区2025年地方政府债务限额余额情况表</t>
  </si>
  <si>
    <t>29.青岛市即墨区2025年地方政府一般债务限额余额情况表</t>
  </si>
  <si>
    <t>30.青岛市即墨区2025年地方政府专项债务限额余额情况表</t>
  </si>
  <si>
    <t>31.青岛市即墨区2025年地方政府债券发行情况表</t>
  </si>
  <si>
    <t>32.青岛市即墨区2025年地方政府债务还本付息情况表</t>
  </si>
  <si>
    <t>33.青岛市即墨区2025年新增政府专项债券项目情况表</t>
  </si>
  <si>
    <t>青岛市即墨区2025年地方政府债务限额余额情况表</t>
    <phoneticPr fontId="49" type="noConversion"/>
  </si>
  <si>
    <t>2024年政府债务余额</t>
    <phoneticPr fontId="49" type="noConversion"/>
  </si>
  <si>
    <t>2025年新增债务限额</t>
    <phoneticPr fontId="49" type="noConversion"/>
  </si>
  <si>
    <t>2025年政府债务限额</t>
    <phoneticPr fontId="49" type="noConversion"/>
  </si>
  <si>
    <t>2025年政府债务余额</t>
    <phoneticPr fontId="49" type="noConversion"/>
  </si>
  <si>
    <t>青岛市即墨区2025年地方政府一般债务限额余额情况表</t>
    <phoneticPr fontId="49" type="noConversion"/>
  </si>
  <si>
    <t>2024年政府一般债务余额</t>
    <phoneticPr fontId="49" type="noConversion"/>
  </si>
  <si>
    <t>2025年新增一般债务限额</t>
    <phoneticPr fontId="49" type="noConversion"/>
  </si>
  <si>
    <t>2025年政府一般债务限额</t>
    <phoneticPr fontId="49" type="noConversion"/>
  </si>
  <si>
    <t>2025年政府一般债务余额</t>
    <phoneticPr fontId="49" type="noConversion"/>
  </si>
  <si>
    <t>青岛市即墨区2025年地方政府专项债务限额余额情况表</t>
    <phoneticPr fontId="49" type="noConversion"/>
  </si>
  <si>
    <t>2024年政府专项债务余额</t>
    <phoneticPr fontId="49" type="noConversion"/>
  </si>
  <si>
    <t>2025年新增专项债务限额</t>
    <phoneticPr fontId="49" type="noConversion"/>
  </si>
  <si>
    <t>2025年政府专项债务限额</t>
    <phoneticPr fontId="49" type="noConversion"/>
  </si>
  <si>
    <t>2025年政府专项债务余额</t>
    <phoneticPr fontId="49" type="noConversion"/>
  </si>
  <si>
    <t>青岛市即墨区2025年地方政府债券发行情况表</t>
    <phoneticPr fontId="49" type="noConversion"/>
  </si>
  <si>
    <t>青岛市即墨区2025年地方政府债务还本付息情况表</t>
    <phoneticPr fontId="49" type="noConversion"/>
  </si>
  <si>
    <t>青岛市即墨区2025年新增政府专项债券项目情况表</t>
    <phoneticPr fontId="49" type="noConversion"/>
  </si>
  <si>
    <t>2025年青岛市政府专项债券（一期）</t>
    <phoneticPr fontId="49" type="noConversion"/>
  </si>
  <si>
    <t>通济街道下泊片区城中村改造项目、中心城区东部区域（二期）城中村改造项目、温泉街道四舍社区安置区建设项目</t>
    <phoneticPr fontId="49" type="noConversion"/>
  </si>
  <si>
    <t>10年</t>
    <phoneticPr fontId="49" type="noConversion"/>
  </si>
  <si>
    <t>2025年青岛市政府专项债券（二期）</t>
    <phoneticPr fontId="49" type="noConversion"/>
  </si>
  <si>
    <t>国际陆港新型产业园基础设施提升工程二期（陆港，1.1亿元）即墨区2024年老旧小区改造工程项目（住建，旅投0.6亿元）</t>
    <phoneticPr fontId="49" type="noConversion"/>
  </si>
  <si>
    <t>15年</t>
    <phoneticPr fontId="49" type="noConversion"/>
  </si>
  <si>
    <t>2025年青岛市政府专项债券（三期）</t>
    <phoneticPr fontId="49" type="noConversion"/>
  </si>
  <si>
    <t>青岛（移风）国际蔬菜花卉种子产业园基础设施综合改造项目、鳌山卫海洋高端装备产业园（青岛蓝谷数字装备生产基地项目）、青岛蓝谷高新技术产业开发区基础设施配套工程(一期)、即墨区国际陆港物流产业园基础设施配套工程、即墨区南部现代服务业与数字装备产业园基础设施配套工程、青岛即墨国家农业科技园科研示范基地暨青岛国际种都智慧中心、青岛蓝谷医院建设项目、青岛即墨综合保税区高端制造产业园建设工程</t>
    <phoneticPr fontId="49" type="noConversion"/>
  </si>
  <si>
    <t>20年</t>
    <phoneticPr fontId="49" type="noConversion"/>
  </si>
  <si>
    <t>2025年青岛市政府专项债券（五期）</t>
    <phoneticPr fontId="49" type="noConversion"/>
  </si>
  <si>
    <t>中心城区东部区域（二期）城中村改造项目</t>
    <phoneticPr fontId="49" type="noConversion"/>
  </si>
  <si>
    <t>2025年青岛市政府专项债券（六期）</t>
    <phoneticPr fontId="49" type="noConversion"/>
  </si>
  <si>
    <t>即墨区东部医疗卫生中心三期</t>
    <phoneticPr fontId="49" type="noConversion"/>
  </si>
  <si>
    <t>2025年青岛市政府专项债券（七期）</t>
    <phoneticPr fontId="49" type="noConversion"/>
  </si>
  <si>
    <t>即墨区国际陆港物流产业园基础设施配套工程、即墨区南部现代服务业与数字装备产业园基础设施配套工程、青岛蓝谷高新技术产业开发区基础设施配套工程(一期)、鳌山卫海洋高端装备产业园（青岛蓝谷数字装备生产基地项目）、青岛蓝谷医院建设项目</t>
    <phoneticPr fontId="49" type="noConversion"/>
  </si>
  <si>
    <t>2025年青岛市政府专项债券（十期）</t>
    <phoneticPr fontId="49" type="noConversion"/>
  </si>
  <si>
    <t>即墨国际陆港临空云创产业园基础设施建设项目</t>
    <phoneticPr fontId="49" type="noConversion"/>
  </si>
  <si>
    <t>2025年青岛市政府专项债券（十四期）</t>
  </si>
  <si>
    <t>即墨区新型环保材料产业园基础设施建设项目</t>
    <phoneticPr fontId="49" type="noConversion"/>
  </si>
  <si>
    <t>2025年青岛市政府专项债券（十五期</t>
    <phoneticPr fontId="49" type="noConversion"/>
  </si>
  <si>
    <t>即墨新能源农机智能装备产业园基础设施配套项目</t>
    <phoneticPr fontId="49" type="noConversion"/>
  </si>
  <si>
    <t>30年</t>
    <phoneticPr fontId="49" type="noConversion"/>
  </si>
  <si>
    <t>2025年青岛市政府专项债券（三十六期）</t>
    <phoneticPr fontId="49" type="noConversion"/>
  </si>
  <si>
    <t>即墨区2025年新建供热配套工程、即墨乡村振兴现代农业示范园建设项目</t>
    <phoneticPr fontId="49" type="noConversion"/>
  </si>
  <si>
    <t>2025年青岛市政府专项债券（三十七期）</t>
    <phoneticPr fontId="49" type="noConversion"/>
  </si>
  <si>
    <t>鳌山湾港区口岸扩大开放配套项目</t>
    <phoneticPr fontId="49" type="noConversion"/>
  </si>
  <si>
    <t>2025年青岛市政府专项债券（四十期）</t>
    <phoneticPr fontId="49" type="noConversion"/>
  </si>
  <si>
    <t>即墨区2025年燃气更新改造及新建项目、即墨区中小型水库、水闸（坝）除险加固工程、温泉海洋装备产业园（青岛蓝谷纳晖智慧能源控制器项目）</t>
    <phoneticPr fontId="49" type="noConversion"/>
  </si>
  <si>
    <t>2025年青岛市政府专项债券（四十一期）</t>
    <phoneticPr fontId="49" type="noConversion"/>
  </si>
  <si>
    <t>2025年青岛市政府专项债券（四十二期）</t>
    <phoneticPr fontId="49" type="noConversion"/>
  </si>
  <si>
    <t>2025年青岛市政府专项债券（四十三期）</t>
    <phoneticPr fontId="49" type="noConversion"/>
  </si>
  <si>
    <t>鳌山卫街道南泊子村村庄改造工程（一期）</t>
    <phoneticPr fontId="49" type="noConversion"/>
  </si>
  <si>
    <t>2025年青岛市政府专项债券（四十四期）</t>
    <phoneticPr fontId="49" type="noConversion"/>
  </si>
  <si>
    <t>青岛即墨中医院北院区项目（一期）、即墨区中小型水库、水闸（坝）除险加固工程、温泉海洋装备产业园（青岛蓝谷纳晖智慧能源控制器项目）</t>
    <phoneticPr fontId="49" type="noConversion"/>
  </si>
  <si>
    <t>2025年青岛市政府再融资专项债券（一期）</t>
    <phoneticPr fontId="49" type="noConversion"/>
  </si>
  <si>
    <t>置换政府隐性债务专项债</t>
    <phoneticPr fontId="49" type="noConversion"/>
  </si>
  <si>
    <t>2025年青岛市再融资专项债券（三期）</t>
    <phoneticPr fontId="49" type="noConversion"/>
  </si>
  <si>
    <t>2025年青岛市政府专项债券（二十八期）</t>
    <phoneticPr fontId="49" type="noConversion"/>
  </si>
  <si>
    <t>补充政府性基金财力专项债</t>
    <phoneticPr fontId="49" type="noConversion"/>
  </si>
  <si>
    <t>解决政府拖欠企业账款专项债</t>
    <phoneticPr fontId="49" type="noConversion"/>
  </si>
  <si>
    <t>2025年青岛市政府专项债券（三十三期）</t>
    <phoneticPr fontId="49" type="noConversion"/>
  </si>
  <si>
    <t>2025年青岛市政府专项债券（四十六期）</t>
    <phoneticPr fontId="49" type="noConversion"/>
  </si>
  <si>
    <t xml:space="preserve">      人大会议</t>
    <phoneticPr fontId="49" type="noConversion"/>
  </si>
  <si>
    <t xml:space="preserve">      代表工作</t>
    <phoneticPr fontId="49" type="noConversion"/>
  </si>
  <si>
    <t xml:space="preserve">      宗教事务</t>
    <phoneticPr fontId="49" type="noConversion"/>
  </si>
  <si>
    <t xml:space="preserve">      其他统战事务支出</t>
    <phoneticPr fontId="49" type="noConversion"/>
  </si>
  <si>
    <t xml:space="preserve">      食品安全监管</t>
    <phoneticPr fontId="49" type="noConversion"/>
  </si>
  <si>
    <t xml:space="preserve">    社会工作事务</t>
    <phoneticPr fontId="49" type="noConversion"/>
  </si>
  <si>
    <t xml:space="preserve">      事业运行</t>
    <phoneticPr fontId="49" type="noConversion"/>
  </si>
  <si>
    <t xml:space="preserve">    其他公共安全支出</t>
    <phoneticPr fontId="49" type="noConversion"/>
  </si>
  <si>
    <t xml:space="preserve">      其他公共安全支出</t>
    <phoneticPr fontId="49" type="noConversion"/>
  </si>
  <si>
    <t xml:space="preserve">      高等教育</t>
    <phoneticPr fontId="49" type="noConversion"/>
  </si>
  <si>
    <t xml:space="preserve">      其他社会福利支出</t>
    <phoneticPr fontId="49" type="noConversion"/>
  </si>
  <si>
    <t xml:space="preserve">      退役士兵管理教育</t>
    <phoneticPr fontId="49" type="noConversion"/>
  </si>
  <si>
    <t xml:space="preserve">      其他残疾人事业支出</t>
    <phoneticPr fontId="49" type="noConversion"/>
  </si>
  <si>
    <t xml:space="preserve">      综合医院</t>
    <phoneticPr fontId="49" type="noConversion"/>
  </si>
  <si>
    <t xml:space="preserve">    育幼服务</t>
    <phoneticPr fontId="49" type="noConversion"/>
  </si>
  <si>
    <t xml:space="preserve">      育儿补贴</t>
    <phoneticPr fontId="49" type="noConversion"/>
  </si>
  <si>
    <t xml:space="preserve">      其他育幼服务支出</t>
    <phoneticPr fontId="49" type="noConversion"/>
  </si>
  <si>
    <t xml:space="preserve">      其他卫生健康支出</t>
    <phoneticPr fontId="49" type="noConversion"/>
  </si>
  <si>
    <t xml:space="preserve">      生态保护</t>
    <phoneticPr fontId="49" type="noConversion"/>
  </si>
  <si>
    <t xml:space="preserve">      农村社会事业</t>
    <phoneticPr fontId="49" type="noConversion"/>
  </si>
  <si>
    <t xml:space="preserve">      农村合作经济</t>
    <phoneticPr fontId="49" type="noConversion"/>
  </si>
  <si>
    <t xml:space="preserve">      森林生态效益补偿</t>
    <phoneticPr fontId="49" type="noConversion"/>
  </si>
  <si>
    <t xml:space="preserve">      森林资源培育</t>
    <phoneticPr fontId="49" type="noConversion"/>
  </si>
  <si>
    <t xml:space="preserve">      公路建设</t>
    <phoneticPr fontId="49" type="noConversion"/>
  </si>
  <si>
    <t xml:space="preserve">  援助其他地区支出</t>
    <phoneticPr fontId="49" type="noConversion"/>
  </si>
  <si>
    <t xml:space="preserve">    其他支出</t>
    <phoneticPr fontId="49" type="noConversion"/>
  </si>
  <si>
    <t xml:space="preserve">      海域与海岛管理</t>
    <phoneticPr fontId="49" type="noConversion"/>
  </si>
  <si>
    <t xml:space="preserve">      自然资源规划及管理</t>
    <phoneticPr fontId="49" type="noConversion"/>
  </si>
  <si>
    <t xml:space="preserve">      自然资源利用与保护</t>
    <phoneticPr fontId="49" type="noConversion"/>
  </si>
  <si>
    <t xml:space="preserve">      其他城乡社区住宅支出</t>
    <phoneticPr fontId="49" type="noConversion"/>
  </si>
  <si>
    <t xml:space="preserve">      其他林业和草原支出</t>
    <phoneticPr fontId="49" type="noConversion"/>
  </si>
  <si>
    <t xml:space="preserve">      农村供水</t>
    <phoneticPr fontId="49" type="noConversion"/>
  </si>
  <si>
    <t xml:space="preserve">  </t>
  </si>
  <si>
    <t>税金及附加费用</t>
    <phoneticPr fontId="49" type="noConversion"/>
  </si>
  <si>
    <t>衔接推进乡村振兴项目</t>
    <phoneticPr fontId="66" type="noConversion"/>
  </si>
  <si>
    <t>农村无害化卫生厕所后续管护奖补资金等</t>
    <phoneticPr fontId="66" type="noConversion"/>
  </si>
  <si>
    <t>畜牧业发展资金</t>
    <phoneticPr fontId="66" type="noConversion"/>
  </si>
  <si>
    <t>森林消防大队补助经费</t>
  </si>
  <si>
    <t>滨海公路及疏港公路绿化工程养护</t>
  </si>
  <si>
    <t>大沽河养护经费</t>
  </si>
  <si>
    <t>水质检测费</t>
  </si>
  <si>
    <t>互花米草综合治理项目</t>
  </si>
  <si>
    <t>支持经济发展资金</t>
  </si>
  <si>
    <t>小规模食堂补助</t>
  </si>
  <si>
    <t>考务费</t>
  </si>
  <si>
    <t>财政对企业职工社会保险补助</t>
  </si>
  <si>
    <t xml:space="preserve">机关事业单位养老统筹外待遇项目资金  </t>
  </si>
  <si>
    <t>破产（关闭）企业社会保险费清欠专项资金</t>
  </si>
  <si>
    <t>离休人员医疗费</t>
  </si>
  <si>
    <t>退休人员公务员医疗补助等</t>
    <phoneticPr fontId="66" type="noConversion"/>
  </si>
  <si>
    <t>城乡公益性岗位补贴社会保险补贴</t>
  </si>
  <si>
    <t>残疾人及护理人员参保保险补助等</t>
    <phoneticPr fontId="66" type="noConversion"/>
  </si>
  <si>
    <t>优抚对象抚恤及生活补助</t>
  </si>
  <si>
    <t>退役士兵一次性经济补助金及自谋职业、灵活就业</t>
  </si>
  <si>
    <t>自主择业军转干部医保</t>
  </si>
  <si>
    <t>退役士兵专项岗位人员工资及遗属补助</t>
    <phoneticPr fontId="66" type="noConversion"/>
  </si>
  <si>
    <t>优抚对象就业和养老补助</t>
    <phoneticPr fontId="66" type="noConversion"/>
  </si>
  <si>
    <t>经济困难老年人购买居家社区养老服务补贴</t>
    <phoneticPr fontId="66" type="noConversion"/>
  </si>
  <si>
    <t>经济困难老年人补贴</t>
    <phoneticPr fontId="66" type="noConversion"/>
  </si>
  <si>
    <t>80岁以上老年人高龄补贴</t>
    <phoneticPr fontId="66" type="noConversion"/>
  </si>
  <si>
    <t>60周岁以上老年人意外伤害保险补贴等</t>
    <phoneticPr fontId="66" type="noConversion"/>
  </si>
  <si>
    <t>基本公共卫生服务</t>
  </si>
  <si>
    <t>预防性体检费补助等</t>
    <phoneticPr fontId="66" type="noConversion"/>
  </si>
  <si>
    <t>《新即墨》设计发行服务费</t>
  </si>
  <si>
    <t>与上级媒体合作推介费用</t>
  </si>
  <si>
    <t>媒体合作经费等</t>
    <phoneticPr fontId="66" type="noConversion"/>
  </si>
  <si>
    <t>交通安全设施线路租赁费</t>
  </si>
  <si>
    <t>智能交通设施运维项目</t>
  </si>
  <si>
    <t>道路安全隐患治理项目等</t>
    <phoneticPr fontId="66" type="noConversion"/>
  </si>
  <si>
    <t>干部教育培训费</t>
  </si>
  <si>
    <t>城市社区办公经费等</t>
    <phoneticPr fontId="66" type="noConversion"/>
  </si>
  <si>
    <t>应急管理及安全生产资金</t>
    <phoneticPr fontId="66" type="noConversion"/>
  </si>
  <si>
    <t>灾害民生综合保险等</t>
    <phoneticPr fontId="66" type="noConversion"/>
  </si>
  <si>
    <t>多子女家庭购房补贴</t>
  </si>
  <si>
    <t>第四次全国农业普查</t>
  </si>
  <si>
    <t>城区照明设施电费</t>
  </si>
  <si>
    <t>农村冬季清洁取暖改造及农房节能改造</t>
  </si>
  <si>
    <t>城市建设行业管理等</t>
    <phoneticPr fontId="66" type="noConversion"/>
  </si>
  <si>
    <t>绩效管理及项目评审费</t>
  </si>
  <si>
    <t>政府投资建设项目评审费</t>
  </si>
  <si>
    <t>施工图审查服务费等</t>
    <phoneticPr fontId="66" type="noConversion"/>
  </si>
  <si>
    <t>国土自然资源资产调查评估监测费</t>
  </si>
  <si>
    <t>国土空间评估优化工作</t>
  </si>
  <si>
    <t>自然资源卫士系统等</t>
    <phoneticPr fontId="66" type="noConversion"/>
  </si>
  <si>
    <t>以前年度结转项目
支出</t>
    <phoneticPr fontId="66" type="noConversion"/>
  </si>
  <si>
    <t>以前年度结转项目
支出</t>
    <phoneticPr fontId="66" type="noConversion"/>
  </si>
  <si>
    <t>以前年度结转项目支出</t>
    <phoneticPr fontId="66" type="noConversion"/>
  </si>
  <si>
    <t>其他支持城市建设类支出</t>
    <phoneticPr fontId="66" type="noConversion"/>
  </si>
  <si>
    <t>支持国有企业发展等资金</t>
    <phoneticPr fontId="66" type="noConversion"/>
  </si>
  <si>
    <t>国企注册资本金出资、区级偿债准备金等资金</t>
    <phoneticPr fontId="66" type="noConversion"/>
  </si>
  <si>
    <t>单位：万元</t>
    <phoneticPr fontId="49" type="noConversion"/>
  </si>
  <si>
    <t>一、2025年地方政府债务还本额</t>
    <phoneticPr fontId="49" type="noConversion"/>
  </si>
  <si>
    <t>二、2025年地方政府债务付息</t>
    <phoneticPr fontId="49" type="noConversion"/>
  </si>
  <si>
    <t>基础设施配套补助</t>
    <phoneticPr fontId="66" type="noConversion"/>
  </si>
  <si>
    <t>基础设施配套费安排的支出</t>
    <phoneticPr fontId="66" type="noConversion"/>
  </si>
  <si>
    <t>5.2025年区级一般公共预算对镇（街）转移支付情况表</t>
    <phoneticPr fontId="49" type="noConversion"/>
  </si>
  <si>
    <t>（一）返还性和体制结算补助</t>
  </si>
  <si>
    <t>（二）农村税费改革转移支付</t>
  </si>
  <si>
    <t>（三）其他一般性转移支付补助</t>
  </si>
  <si>
    <t>2026年区级一般公共预算对镇（街）税收返还和提前下达的转移支付情况表</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</si>
</sst>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43" formatCode="_ * #,##0.00_ ;_ * \-#,##0.00_ ;_ * &quot;-&quot;??_ ;_ @_ "/>
    <numFmt numFmtId="176" formatCode="_(&quot;$&quot;* #,##0_);_(&quot;$&quot;* \(#,##0\);_(&quot;$&quot;* &quot;-&quot;_);_(@_)"/>
    <numFmt numFmtId="177" formatCode="_(&quot;$&quot;* #,##0.00_);_(&quot;$&quot;* \(#,##0.00\);_(&quot;$&quot;* &quot;-&quot;??_);_(@_)"/>
    <numFmt numFmtId="178" formatCode="_-* #,##0_$_-;\-* #,##0_$_-;_-* &quot;-&quot;_$_-;_-@_-"/>
    <numFmt numFmtId="179" formatCode="_-* #,##0.00_$_-;\-* #,##0.00_$_-;_-* &quot;-&quot;??_$_-;_-@_-"/>
    <numFmt numFmtId="180" formatCode="_-* #,##0&quot;$&quot;_-;\-* #,##0&quot;$&quot;_-;_-* &quot;-&quot;&quot;$&quot;_-;_-@_-"/>
    <numFmt numFmtId="181" formatCode="_-* #,##0.00&quot;$&quot;_-;\-* #,##0.00&quot;$&quot;_-;_-* &quot;-&quot;??&quot;$&quot;_-;_-@_-"/>
    <numFmt numFmtId="182" formatCode="0_);[Red]\(0\)"/>
    <numFmt numFmtId="183" formatCode="0.00_);[Red]\(0.00\)"/>
    <numFmt numFmtId="184" formatCode="#0.00"/>
    <numFmt numFmtId="185" formatCode="0_ "/>
    <numFmt numFmtId="186" formatCode="0;_؀"/>
    <numFmt numFmtId="187" formatCode="0.00;_؀"/>
    <numFmt numFmtId="188" formatCode="0;_ꃿ"/>
    <numFmt numFmtId="189" formatCode="0.00_ "/>
    <numFmt numFmtId="190" formatCode="0;_퐀"/>
    <numFmt numFmtId="191" formatCode="0.000_);[Red]\(0.000\)"/>
  </numFmts>
  <fonts count="90">
    <font>
      <sz val="12"/>
      <name val="宋体"/>
      <charset val="134"/>
    </font>
    <font>
      <b/>
      <sz val="12"/>
      <name val="楷体_GB2312"/>
      <family val="3"/>
      <charset val="134"/>
    </font>
    <font>
      <sz val="14"/>
      <name val="楷体_GB2312"/>
      <family val="3"/>
      <charset val="134"/>
    </font>
    <font>
      <sz val="18"/>
      <name val="方正小标宋_GBK"/>
      <family val="4"/>
      <charset val="134"/>
    </font>
    <font>
      <sz val="11"/>
      <name val="方正小标宋简体"/>
      <charset val="134"/>
    </font>
    <font>
      <sz val="11"/>
      <name val="仿宋_GB2312"/>
      <family val="3"/>
      <charset val="134"/>
    </font>
    <font>
      <sz val="14"/>
      <name val="黑体"/>
      <family val="3"/>
      <charset val="134"/>
    </font>
    <font>
      <sz val="11"/>
      <name val="楷体_GB2312"/>
      <family val="3"/>
      <charset val="134"/>
    </font>
    <font>
      <sz val="12"/>
      <name val="黑体"/>
      <family val="3"/>
      <charset val="134"/>
    </font>
    <font>
      <sz val="22"/>
      <name val="方正小标宋_GBK"/>
      <family val="4"/>
      <charset val="134"/>
    </font>
    <font>
      <sz val="12"/>
      <name val="仿宋_GB2312"/>
      <family val="3"/>
      <charset val="134"/>
    </font>
    <font>
      <sz val="18"/>
      <name val="方正小标宋简体"/>
      <charset val="134"/>
    </font>
    <font>
      <b/>
      <sz val="14"/>
      <name val="仿宋_GB2312"/>
      <family val="3"/>
      <charset val="134"/>
    </font>
    <font>
      <sz val="14"/>
      <name val="仿宋_GB2312"/>
      <family val="3"/>
      <charset val="134"/>
    </font>
    <font>
      <sz val="14"/>
      <name val="宋体"/>
      <charset val="134"/>
    </font>
    <font>
      <sz val="11"/>
      <name val="宋体"/>
      <charset val="134"/>
    </font>
    <font>
      <sz val="13"/>
      <name val="黑体"/>
      <family val="3"/>
      <charset val="134"/>
    </font>
    <font>
      <sz val="13"/>
      <name val="仿宋_GB2312"/>
      <family val="3"/>
      <charset val="134"/>
    </font>
    <font>
      <sz val="10"/>
      <name val="Arial"/>
      <family val="2"/>
    </font>
    <font>
      <sz val="10"/>
      <name val="宋体"/>
      <charset val="134"/>
    </font>
    <font>
      <sz val="14"/>
      <color indexed="8"/>
      <name val="仿宋_GB2312"/>
      <family val="3"/>
      <charset val="134"/>
    </font>
    <font>
      <b/>
      <sz val="13"/>
      <name val="黑体"/>
      <family val="3"/>
      <charset val="134"/>
    </font>
    <font>
      <b/>
      <sz val="13"/>
      <name val="仿宋_GB2312"/>
      <family val="3"/>
      <charset val="134"/>
    </font>
    <font>
      <sz val="12"/>
      <name val="华文楷体"/>
      <charset val="134"/>
    </font>
    <font>
      <b/>
      <sz val="12"/>
      <name val="黑体"/>
      <family val="3"/>
      <charset val="134"/>
    </font>
    <font>
      <b/>
      <sz val="12"/>
      <name val="宋体"/>
      <family val="3"/>
      <charset val="134"/>
    </font>
    <font>
      <sz val="11"/>
      <name val="华文楷体"/>
      <charset val="134"/>
    </font>
    <font>
      <b/>
      <sz val="14"/>
      <name val="黑体"/>
      <family val="3"/>
      <charset val="134"/>
    </font>
    <font>
      <sz val="14"/>
      <color indexed="8"/>
      <name val="黑体"/>
      <family val="3"/>
      <charset val="134"/>
    </font>
    <font>
      <sz val="12"/>
      <color indexed="10"/>
      <name val="仿宋_GB2312"/>
      <family val="3"/>
      <charset val="134"/>
    </font>
    <font>
      <sz val="12"/>
      <name val="楷体_GB2312"/>
      <family val="3"/>
      <charset val="134"/>
    </font>
    <font>
      <sz val="8"/>
      <name val="宋体"/>
      <family val="3"/>
      <charset val="134"/>
    </font>
    <font>
      <sz val="10"/>
      <name val="楷体_GB2312"/>
      <family val="3"/>
      <charset val="134"/>
    </font>
    <font>
      <sz val="24"/>
      <name val="方正小标宋_GBK"/>
      <family val="4"/>
      <charset val="134"/>
    </font>
    <font>
      <sz val="17"/>
      <name val="仿宋_GB2312"/>
      <family val="3"/>
      <charset val="134"/>
    </font>
    <font>
      <sz val="16"/>
      <name val="仿宋_GB2312"/>
      <family val="3"/>
      <charset val="134"/>
    </font>
    <font>
      <sz val="28"/>
      <name val="方正小标宋_GBK"/>
      <family val="4"/>
      <charset val="134"/>
    </font>
    <font>
      <sz val="22"/>
      <name val="楷体_GB2312"/>
      <family val="3"/>
      <charset val="134"/>
    </font>
    <font>
      <b/>
      <sz val="10"/>
      <name val="MS Sans Serif"/>
      <family val="2"/>
    </font>
    <font>
      <sz val="10"/>
      <name val="Times New Roman"/>
      <family val="1"/>
    </font>
    <font>
      <sz val="11"/>
      <color indexed="20"/>
      <name val="宋体"/>
      <family val="3"/>
      <charset val="134"/>
    </font>
    <font>
      <sz val="11"/>
      <color indexed="8"/>
      <name val="Tahoma"/>
      <family val="2"/>
      <charset val="134"/>
    </font>
    <font>
      <b/>
      <sz val="11"/>
      <color indexed="63"/>
      <name val="宋体"/>
      <family val="3"/>
      <charset val="134"/>
    </font>
    <font>
      <sz val="10"/>
      <name val="Helv"/>
      <family val="2"/>
    </font>
    <font>
      <sz val="11"/>
      <color indexed="17"/>
      <name val="宋体"/>
      <family val="3"/>
      <charset val="134"/>
    </font>
    <font>
      <sz val="12"/>
      <name val="Times New Roman"/>
      <family val="1"/>
    </font>
    <font>
      <sz val="11"/>
      <name val="ＭＳ Ｐゴシック"/>
      <family val="2"/>
      <charset val="134"/>
    </font>
    <font>
      <sz val="12"/>
      <name val="바탕체"/>
      <family val="3"/>
      <charset val="134"/>
    </font>
    <font>
      <sz val="12"/>
      <name val="宋体"/>
      <family val="3"/>
      <charset val="134"/>
    </font>
    <font>
      <sz val="9"/>
      <name val="宋体"/>
      <family val="3"/>
      <charset val="134"/>
    </font>
    <font>
      <sz val="9"/>
      <name val="宋体"/>
      <family val="3"/>
      <charset val="134"/>
    </font>
    <font>
      <b/>
      <sz val="11"/>
      <color indexed="63"/>
      <name val="宋体"/>
      <family val="3"/>
      <charset val="134"/>
    </font>
    <font>
      <sz val="18"/>
      <name val="方正小标宋简体"/>
      <family val="3"/>
      <charset val="134"/>
    </font>
    <font>
      <sz val="11"/>
      <color rgb="FF000000"/>
      <name val="宋体"/>
      <family val="3"/>
      <charset val="134"/>
      <scheme val="minor"/>
    </font>
    <font>
      <sz val="11"/>
      <color theme="1"/>
      <name val="黑体"/>
      <family val="3"/>
      <charset val="134"/>
    </font>
    <font>
      <b/>
      <sz val="12"/>
      <color theme="1"/>
      <name val="黑体"/>
      <family val="3"/>
      <charset val="134"/>
    </font>
    <font>
      <sz val="14"/>
      <color theme="1"/>
      <name val="黑体"/>
      <family val="3"/>
      <charset val="134"/>
    </font>
    <font>
      <sz val="12"/>
      <color rgb="FF000000"/>
      <name val="黑体"/>
      <family val="3"/>
      <charset val="134"/>
    </font>
    <font>
      <sz val="14"/>
      <color theme="1"/>
      <name val="仿宋_GB2312"/>
      <family val="3"/>
      <charset val="134"/>
    </font>
    <font>
      <b/>
      <sz val="12"/>
      <color rgb="FF000000"/>
      <name val="楷体_GB2312"/>
      <family val="3"/>
      <charset val="134"/>
    </font>
    <font>
      <b/>
      <sz val="14"/>
      <color theme="1"/>
      <name val="楷体_GB2312"/>
      <family val="3"/>
      <charset val="134"/>
    </font>
    <font>
      <sz val="12"/>
      <color rgb="FF000000"/>
      <name val="仿宋_GB2312"/>
      <family val="3"/>
      <charset val="134"/>
    </font>
    <font>
      <sz val="14"/>
      <color theme="1"/>
      <name val="楷体_GB2312"/>
      <family val="3"/>
      <charset val="134"/>
    </font>
    <font>
      <sz val="12"/>
      <color rgb="FF000000"/>
      <name val="宋体"/>
      <family val="3"/>
      <charset val="134"/>
    </font>
    <font>
      <sz val="12"/>
      <color theme="1"/>
      <name val="黑体"/>
      <family val="3"/>
      <charset val="134"/>
    </font>
    <font>
      <sz val="12"/>
      <color theme="1"/>
      <name val="仿宋_GB2312"/>
      <family val="3"/>
      <charset val="134"/>
    </font>
    <font>
      <sz val="9"/>
      <name val="宋体"/>
      <family val="2"/>
      <charset val="134"/>
      <scheme val="minor"/>
    </font>
    <font>
      <sz val="11"/>
      <color indexed="8"/>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1"/>
      <color rgb="FF9C0006"/>
      <name val="宋体"/>
      <family val="3"/>
      <charset val="134"/>
      <scheme val="minor"/>
    </font>
    <font>
      <sz val="11"/>
      <name val="宋体"/>
      <family val="3"/>
      <charset val="134"/>
    </font>
    <font>
      <sz val="11"/>
      <color theme="1"/>
      <name val="宋体"/>
      <family val="3"/>
      <charset val="134"/>
      <scheme val="minor"/>
    </font>
    <font>
      <sz val="11"/>
      <name val="宋体"/>
      <family val="3"/>
      <charset val="134"/>
      <scheme val="minor"/>
    </font>
    <font>
      <sz val="11"/>
      <color indexed="8"/>
      <name val="Tahoma"/>
      <family val="2"/>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sz val="11"/>
      <color indexed="62"/>
      <name val="宋体"/>
      <family val="3"/>
      <charset val="134"/>
    </font>
    <font>
      <sz val="11"/>
      <name val="华文楷体"/>
      <family val="3"/>
      <charset val="134"/>
    </font>
    <font>
      <sz val="12"/>
      <name val="华文楷体"/>
      <family val="3"/>
      <charset val="134"/>
    </font>
  </fonts>
  <fills count="26">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theme="0"/>
        <bgColor indexed="64"/>
      </patternFill>
    </fill>
    <fill>
      <patternFill patternType="solid">
        <fgColor indexed="31"/>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rgb="FFFFC7CE"/>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58"/>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right style="thin">
        <color indexed="64"/>
      </right>
      <top style="thin">
        <color indexed="64"/>
      </top>
      <bottom style="thin">
        <color indexed="64"/>
      </bottom>
      <diagonal/>
    </border>
    <border>
      <left/>
      <right/>
      <top style="thin">
        <color indexed="64"/>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3956">
    <xf numFmtId="0" fontId="0" fillId="0" borderId="0">
      <alignment vertical="center"/>
    </xf>
    <xf numFmtId="0" fontId="38" fillId="0" borderId="0" applyNumberForma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176" fontId="18" fillId="0" borderId="0" applyFont="0" applyFill="0" applyBorder="0" applyAlignment="0" applyProtection="0"/>
    <xf numFmtId="177" fontId="18" fillId="0" borderId="0" applyFont="0" applyFill="0" applyBorder="0" applyAlignment="0" applyProtection="0"/>
    <xf numFmtId="0" fontId="39" fillId="0" borderId="0"/>
    <xf numFmtId="0" fontId="38" fillId="0" borderId="0" applyNumberFormat="0" applyFill="0" applyBorder="0" applyAlignment="0" applyProtection="0"/>
    <xf numFmtId="9" fontId="48" fillId="0" borderId="0" applyFont="0" applyFill="0" applyBorder="0" applyAlignment="0" applyProtection="0">
      <alignment vertical="center"/>
    </xf>
    <xf numFmtId="9" fontId="48" fillId="0" borderId="0" applyFont="0" applyFill="0" applyBorder="0" applyAlignment="0" applyProtection="0">
      <alignment vertical="center"/>
    </xf>
    <xf numFmtId="0" fontId="40" fillId="2" borderId="0" applyNumberFormat="0" applyBorder="0" applyAlignment="0" applyProtection="0">
      <alignment vertical="center"/>
    </xf>
    <xf numFmtId="0" fontId="40" fillId="2" borderId="0" applyNumberFormat="0" applyBorder="0" applyAlignment="0" applyProtection="0">
      <alignment vertical="center"/>
    </xf>
    <xf numFmtId="0" fontId="48" fillId="0" borderId="0">
      <alignment vertical="center"/>
    </xf>
    <xf numFmtId="0" fontId="48" fillId="0" borderId="0">
      <alignment vertical="center"/>
    </xf>
    <xf numFmtId="0" fontId="15" fillId="0" borderId="0">
      <alignment vertical="center"/>
    </xf>
    <xf numFmtId="0" fontId="15" fillId="0" borderId="0">
      <alignment vertical="center"/>
    </xf>
    <xf numFmtId="0" fontId="15"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15" fillId="0" borderId="0">
      <alignment vertical="center"/>
    </xf>
    <xf numFmtId="0" fontId="15" fillId="0" borderId="0">
      <alignment vertical="center"/>
    </xf>
    <xf numFmtId="0" fontId="15" fillId="0" borderId="0">
      <alignment vertical="center"/>
    </xf>
    <xf numFmtId="0" fontId="53" fillId="0" borderId="0">
      <alignment vertical="top"/>
    </xf>
    <xf numFmtId="0" fontId="48" fillId="0" borderId="0"/>
    <xf numFmtId="0" fontId="48" fillId="0" borderId="0"/>
    <xf numFmtId="0" fontId="15" fillId="0" borderId="0">
      <alignment vertical="center"/>
    </xf>
    <xf numFmtId="0" fontId="48" fillId="0" borderId="0"/>
    <xf numFmtId="0" fontId="41" fillId="0" borderId="0">
      <alignment vertical="center"/>
    </xf>
    <xf numFmtId="0" fontId="48" fillId="0" borderId="0">
      <alignment vertical="center"/>
    </xf>
    <xf numFmtId="0" fontId="48" fillId="0" borderId="0">
      <alignment vertical="center"/>
    </xf>
    <xf numFmtId="0" fontId="15" fillId="0" borderId="0">
      <alignment vertical="center"/>
    </xf>
    <xf numFmtId="0" fontId="18" fillId="0" borderId="0"/>
    <xf numFmtId="0" fontId="48" fillId="0" borderId="0"/>
    <xf numFmtId="0" fontId="1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1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2" fillId="0" borderId="0">
      <alignment vertical="center"/>
    </xf>
    <xf numFmtId="0" fontId="42" fillId="0" borderId="0">
      <alignment vertical="center"/>
    </xf>
    <xf numFmtId="0" fontId="42" fillId="0" borderId="0">
      <alignment vertical="center"/>
    </xf>
    <xf numFmtId="0" fontId="51"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xf numFmtId="0" fontId="43" fillId="0" borderId="0">
      <alignment vertical="center"/>
    </xf>
    <xf numFmtId="0" fontId="44" fillId="3" borderId="0" applyNumberFormat="0" applyBorder="0" applyAlignment="0" applyProtection="0">
      <alignment vertical="center"/>
    </xf>
    <xf numFmtId="0" fontId="44" fillId="3" borderId="0" applyNumberFormat="0" applyBorder="0" applyAlignment="0" applyProtection="0">
      <alignment vertical="center"/>
    </xf>
    <xf numFmtId="178" fontId="45" fillId="0" borderId="0" applyFont="0" applyFill="0" applyBorder="0" applyAlignment="0" applyProtection="0"/>
    <xf numFmtId="179" fontId="45" fillId="0" borderId="0" applyFont="0" applyFill="0" applyBorder="0" applyAlignment="0" applyProtection="0"/>
    <xf numFmtId="180" fontId="45" fillId="0" borderId="0" applyFont="0" applyFill="0" applyBorder="0" applyAlignment="0" applyProtection="0"/>
    <xf numFmtId="181" fontId="45" fillId="0" borderId="0" applyFont="0" applyFill="0" applyBorder="0" applyAlignment="0" applyProtection="0"/>
    <xf numFmtId="0" fontId="39" fillId="0" borderId="0"/>
    <xf numFmtId="41" fontId="39" fillId="0" borderId="0" applyFont="0" applyFill="0" applyBorder="0" applyAlignment="0" applyProtection="0"/>
    <xf numFmtId="43" fontId="39" fillId="0" borderId="0" applyFont="0" applyFill="0" applyBorder="0" applyAlignment="0" applyProtection="0"/>
    <xf numFmtId="41" fontId="48" fillId="0" borderId="0" applyFont="0" applyFill="0" applyBorder="0" applyAlignment="0" applyProtection="0"/>
    <xf numFmtId="43" fontId="48" fillId="0" borderId="0" applyFont="0" applyFill="0" applyBorder="0" applyAlignment="0" applyProtection="0"/>
    <xf numFmtId="0" fontId="45" fillId="0" borderId="0"/>
    <xf numFmtId="0" fontId="43" fillId="0" borderId="0"/>
    <xf numFmtId="38" fontId="46" fillId="0" borderId="0" applyFont="0" applyFill="0" applyBorder="0" applyAlignment="0" applyProtection="0"/>
    <xf numFmtId="40" fontId="46" fillId="0" borderId="0" applyFont="0" applyFill="0" applyBorder="0" applyAlignment="0" applyProtection="0"/>
    <xf numFmtId="0" fontId="46" fillId="0" borderId="0" applyFont="0" applyFill="0" applyBorder="0" applyAlignment="0" applyProtection="0"/>
    <xf numFmtId="0" fontId="46" fillId="0" borderId="0" applyFont="0" applyFill="0" applyBorder="0" applyAlignment="0" applyProtection="0"/>
    <xf numFmtId="0" fontId="47" fillId="0" borderId="0"/>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5"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2"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3"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7"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8"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0"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11"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6"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9"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7" fillId="12"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3"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1"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8" fillId="16" borderId="0" applyNumberFormat="0" applyBorder="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69" fillId="0" borderId="17"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0" fillId="0" borderId="18"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19" applyNumberFormat="0" applyFill="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73" fillId="2" borderId="0" applyNumberFormat="0" applyBorder="0" applyAlignment="0" applyProtection="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75" fillId="0" borderId="0">
      <alignment vertical="center"/>
    </xf>
    <xf numFmtId="0" fontId="75" fillId="0" borderId="0">
      <alignment vertical="center"/>
    </xf>
    <xf numFmtId="0" fontId="75"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8" fillId="0" borderId="0">
      <alignment vertical="center"/>
    </xf>
    <xf numFmtId="0" fontId="48" fillId="0" borderId="0">
      <alignment vertical="center"/>
    </xf>
    <xf numFmtId="0" fontId="48" fillId="0" borderId="0">
      <alignment vertical="center"/>
    </xf>
    <xf numFmtId="0" fontId="75" fillId="0" borderId="0">
      <alignment vertical="center"/>
    </xf>
    <xf numFmtId="0" fontId="75" fillId="0" borderId="0">
      <alignment vertical="center"/>
    </xf>
    <xf numFmtId="0" fontId="75"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6" fillId="0" borderId="0">
      <alignment vertical="center"/>
    </xf>
    <xf numFmtId="0" fontId="48" fillId="0" borderId="0"/>
    <xf numFmtId="0" fontId="76" fillId="0" borderId="0">
      <alignment vertical="center"/>
    </xf>
    <xf numFmtId="0" fontId="76" fillId="0" borderId="0">
      <alignment vertical="center"/>
    </xf>
    <xf numFmtId="0" fontId="76" fillId="0" borderId="0">
      <alignment vertical="center"/>
    </xf>
    <xf numFmtId="0" fontId="76"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6" fillId="0" borderId="0">
      <alignment vertical="center"/>
    </xf>
    <xf numFmtId="0" fontId="76" fillId="0" borderId="0">
      <alignment vertical="center"/>
    </xf>
    <xf numFmtId="0" fontId="76" fillId="0" borderId="0">
      <alignment vertical="center"/>
    </xf>
    <xf numFmtId="0" fontId="76" fillId="0" borderId="0">
      <alignment vertical="center"/>
    </xf>
    <xf numFmtId="0" fontId="76" fillId="0" borderId="0">
      <alignment vertical="center"/>
    </xf>
    <xf numFmtId="0" fontId="76" fillId="0" borderId="0">
      <alignment vertical="center"/>
    </xf>
    <xf numFmtId="0" fontId="76" fillId="0" borderId="0"/>
    <xf numFmtId="0" fontId="76" fillId="0" borderId="0"/>
    <xf numFmtId="0" fontId="76" fillId="0" borderId="0"/>
    <xf numFmtId="0" fontId="76" fillId="0" borderId="0">
      <alignment vertical="center"/>
    </xf>
    <xf numFmtId="0" fontId="76" fillId="0" borderId="0">
      <alignment vertical="center"/>
    </xf>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76" fillId="0" borderId="0"/>
    <xf numFmtId="0" fontId="7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75" fillId="0" borderId="0">
      <alignment vertical="center"/>
    </xf>
    <xf numFmtId="0" fontId="48" fillId="0" borderId="0"/>
    <xf numFmtId="0" fontId="48" fillId="0" borderId="0"/>
    <xf numFmtId="0" fontId="48" fillId="0" borderId="0"/>
    <xf numFmtId="0" fontId="48" fillId="0" borderId="0"/>
    <xf numFmtId="0" fontId="48" fillId="0" borderId="0"/>
    <xf numFmtId="0" fontId="76" fillId="0" borderId="0"/>
    <xf numFmtId="0" fontId="48" fillId="0" borderId="0"/>
    <xf numFmtId="0" fontId="48" fillId="0" borderId="0"/>
    <xf numFmtId="0" fontId="48" fillId="0" borderId="0"/>
    <xf numFmtId="0" fontId="48" fillId="0" borderId="0"/>
    <xf numFmtId="0" fontId="76" fillId="0" borderId="0"/>
    <xf numFmtId="0" fontId="76" fillId="0" borderId="0"/>
    <xf numFmtId="0" fontId="48" fillId="0" borderId="0"/>
    <xf numFmtId="0" fontId="48" fillId="0" borderId="0"/>
    <xf numFmtId="0" fontId="48" fillId="0" borderId="0"/>
    <xf numFmtId="0" fontId="48" fillId="0" borderId="0"/>
    <xf numFmtId="0" fontId="48" fillId="0" borderId="0"/>
    <xf numFmtId="0" fontId="48" fillId="0" borderId="0"/>
    <xf numFmtId="0" fontId="76" fillId="0" borderId="0">
      <alignment vertical="center"/>
    </xf>
    <xf numFmtId="0" fontId="48" fillId="0" borderId="0"/>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76" fillId="0" borderId="0">
      <alignment vertical="center"/>
    </xf>
    <xf numFmtId="0" fontId="76" fillId="0" borderId="0">
      <alignment vertical="center"/>
    </xf>
    <xf numFmtId="0" fontId="48" fillId="0" borderId="0"/>
    <xf numFmtId="0" fontId="48"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6" fillId="0" borderId="0">
      <alignment vertical="center"/>
    </xf>
    <xf numFmtId="0" fontId="76"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6" fillId="0" borderId="0"/>
    <xf numFmtId="0" fontId="48" fillId="0" borderId="0"/>
    <xf numFmtId="0" fontId="76" fillId="0" borderId="0">
      <alignment vertical="center"/>
    </xf>
    <xf numFmtId="0" fontId="76" fillId="0" borderId="0"/>
    <xf numFmtId="0" fontId="76" fillId="0" borderId="0"/>
    <xf numFmtId="0" fontId="76" fillId="0" borderId="0"/>
    <xf numFmtId="0" fontId="76" fillId="0" borderId="0"/>
    <xf numFmtId="0" fontId="76" fillId="0" borderId="0">
      <alignment vertical="center"/>
    </xf>
    <xf numFmtId="0" fontId="48" fillId="0" borderId="0"/>
    <xf numFmtId="0" fontId="76" fillId="0" borderId="0">
      <alignment vertical="center"/>
    </xf>
    <xf numFmtId="0" fontId="76" fillId="0" borderId="0"/>
    <xf numFmtId="0" fontId="76" fillId="0" borderId="0">
      <alignment vertical="center"/>
    </xf>
    <xf numFmtId="0" fontId="76" fillId="0" borderId="0">
      <alignment vertical="center"/>
    </xf>
    <xf numFmtId="0" fontId="76" fillId="0" borderId="0"/>
    <xf numFmtId="0" fontId="7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6"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6" fillId="0" borderId="0">
      <alignment vertical="center"/>
    </xf>
    <xf numFmtId="0" fontId="76" fillId="0" borderId="0">
      <alignment vertical="center"/>
    </xf>
    <xf numFmtId="0" fontId="76"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76" fillId="0" borderId="0"/>
    <xf numFmtId="0" fontId="76"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76" fillId="0" borderId="0">
      <alignment vertical="center"/>
    </xf>
    <xf numFmtId="0" fontId="76"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67" fillId="0" borderId="0">
      <alignment vertical="center"/>
    </xf>
    <xf numFmtId="0" fontId="77" fillId="0" borderId="0">
      <alignment vertical="center"/>
    </xf>
    <xf numFmtId="0" fontId="77" fillId="0" borderId="0">
      <alignment vertical="center"/>
    </xf>
    <xf numFmtId="0" fontId="78"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77" fillId="0" borderId="0">
      <alignment vertical="center"/>
    </xf>
    <xf numFmtId="0" fontId="77" fillId="0" borderId="0">
      <alignment vertical="center"/>
    </xf>
    <xf numFmtId="0" fontId="77" fillId="0" borderId="0">
      <alignment vertical="center"/>
    </xf>
    <xf numFmtId="0" fontId="76" fillId="0" borderId="0">
      <alignment vertical="center"/>
    </xf>
    <xf numFmtId="0" fontId="77" fillId="0" borderId="0">
      <alignment vertical="center"/>
    </xf>
    <xf numFmtId="0" fontId="1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1" fillId="0" borderId="0">
      <alignment vertical="center"/>
    </xf>
    <xf numFmtId="0" fontId="51" fillId="0" borderId="0">
      <alignment vertical="center"/>
    </xf>
    <xf numFmtId="0" fontId="77" fillId="0" borderId="0">
      <alignment vertical="center"/>
    </xf>
    <xf numFmtId="0" fontId="77"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49" fillId="0" borderId="0">
      <alignment vertical="center"/>
    </xf>
    <xf numFmtId="0" fontId="77" fillId="0" borderId="0">
      <alignment vertical="center"/>
    </xf>
    <xf numFmtId="0" fontId="77"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77" fillId="0" borderId="0">
      <alignment vertical="center"/>
    </xf>
    <xf numFmtId="0" fontId="77" fillId="0" borderId="0">
      <alignment vertical="center"/>
    </xf>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76"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75" fillId="0" borderId="0">
      <alignment horizontal="left" vertical="center"/>
    </xf>
    <xf numFmtId="0" fontId="77" fillId="0" borderId="0">
      <alignment horizontal="left" vertical="center"/>
    </xf>
    <xf numFmtId="0" fontId="77" fillId="0" borderId="0">
      <alignment horizontal="lef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76" fillId="0" borderId="0">
      <alignment vertical="center"/>
    </xf>
    <xf numFmtId="0" fontId="76" fillId="0" borderId="0">
      <alignment vertical="center"/>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alignment vertical="center"/>
    </xf>
    <xf numFmtId="0" fontId="48" fillId="0" borderId="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0" fillId="0" borderId="20" applyNumberFormat="0" applyFill="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1" fillId="18" borderId="21"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2" fillId="19" borderId="22" applyNumberFormat="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85" fillId="0" borderId="23" applyNumberFormat="0" applyFill="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1"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22"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15"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86" fillId="24" borderId="0" applyNumberFormat="0" applyBorder="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51" fillId="18" borderId="24"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87" fillId="8" borderId="21" applyNumberFormat="0" applyAlignment="0" applyProtection="0">
      <alignment vertical="center"/>
    </xf>
    <xf numFmtId="0" fontId="43" fillId="0" borderId="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xf numFmtId="0" fontId="48" fillId="25" borderId="25" applyNumberFormat="0" applyFont="0" applyAlignment="0" applyProtection="0">
      <alignment vertical="center"/>
    </xf>
  </cellStyleXfs>
  <cellXfs count="423">
    <xf numFmtId="0" fontId="0" fillId="0" borderId="0" xfId="0">
      <alignment vertical="center"/>
    </xf>
    <xf numFmtId="0" fontId="0" fillId="0" borderId="0" xfId="61" applyFont="1" applyFill="1">
      <alignment vertical="center"/>
    </xf>
    <xf numFmtId="0" fontId="1" fillId="0" borderId="0" xfId="61" applyFont="1" applyFill="1">
      <alignment vertical="center"/>
    </xf>
    <xf numFmtId="0" fontId="48" fillId="0" borderId="0" xfId="61" applyFill="1">
      <alignment vertical="center"/>
    </xf>
    <xf numFmtId="182" fontId="5" fillId="0" borderId="1" xfId="58" applyNumberFormat="1" applyFont="1" applyFill="1" applyBorder="1" applyAlignment="1">
      <alignment horizontal="center" wrapText="1"/>
    </xf>
    <xf numFmtId="182" fontId="2" fillId="0" borderId="1" xfId="58" applyNumberFormat="1" applyFont="1" applyFill="1" applyBorder="1" applyAlignment="1">
      <alignment horizontal="right" vertical="center"/>
    </xf>
    <xf numFmtId="0" fontId="6" fillId="0" borderId="2" xfId="70" applyFont="1" applyFill="1" applyBorder="1" applyAlignment="1">
      <alignment horizontal="center" vertical="center" wrapText="1"/>
    </xf>
    <xf numFmtId="183" fontId="0" fillId="0" borderId="0" xfId="61" applyNumberFormat="1" applyFont="1" applyFill="1">
      <alignment vertical="center"/>
    </xf>
    <xf numFmtId="183" fontId="48" fillId="0" borderId="0" xfId="61" applyNumberFormat="1" applyFill="1">
      <alignment vertical="center"/>
    </xf>
    <xf numFmtId="183" fontId="58" fillId="0" borderId="2" xfId="35" applyNumberFormat="1" applyFont="1" applyFill="1" applyBorder="1" applyAlignment="1">
      <alignment horizontal="center" vertical="center" wrapText="1"/>
    </xf>
    <xf numFmtId="183" fontId="58" fillId="0" borderId="2" xfId="70" applyNumberFormat="1" applyFont="1" applyFill="1" applyBorder="1" applyAlignment="1">
      <alignment horizontal="center" vertical="center" wrapText="1"/>
    </xf>
    <xf numFmtId="182" fontId="48" fillId="0" borderId="0" xfId="61" applyNumberFormat="1" applyFill="1">
      <alignment vertical="center"/>
    </xf>
    <xf numFmtId="0" fontId="48" fillId="0" borderId="2" xfId="61" applyFill="1" applyBorder="1">
      <alignment vertical="center"/>
    </xf>
    <xf numFmtId="0" fontId="7" fillId="0" borderId="0" xfId="52" applyFont="1">
      <alignment vertical="center"/>
    </xf>
    <xf numFmtId="0" fontId="8" fillId="0" borderId="0" xfId="52" applyFont="1" applyAlignment="1">
      <alignment horizontal="center" vertical="center"/>
    </xf>
    <xf numFmtId="0" fontId="48" fillId="0" borderId="0" xfId="52">
      <alignment vertical="center"/>
    </xf>
    <xf numFmtId="0" fontId="48" fillId="0" borderId="0" xfId="52" applyAlignment="1">
      <alignment horizontal="left" vertical="center"/>
    </xf>
    <xf numFmtId="0" fontId="2" fillId="0" borderId="0" xfId="52" applyFont="1" applyAlignment="1">
      <alignment horizontal="left" vertical="center"/>
    </xf>
    <xf numFmtId="0" fontId="7" fillId="0" borderId="0" xfId="65" applyFont="1">
      <alignment vertical="center"/>
    </xf>
    <xf numFmtId="0" fontId="7" fillId="0" borderId="0" xfId="65" applyFont="1" applyAlignment="1">
      <alignment horizontal="left" vertical="center"/>
    </xf>
    <xf numFmtId="0" fontId="2" fillId="0" borderId="0" xfId="65" applyFont="1" applyAlignment="1">
      <alignment horizontal="right" vertical="center"/>
    </xf>
    <xf numFmtId="0" fontId="2" fillId="0" borderId="0" xfId="65" applyFont="1" applyAlignment="1">
      <alignment horizontal="center" vertical="center"/>
    </xf>
    <xf numFmtId="0" fontId="64" fillId="0" borderId="2" xfId="19" applyFont="1" applyBorder="1" applyAlignment="1">
      <alignment horizontal="center" vertical="center"/>
    </xf>
    <xf numFmtId="182" fontId="64" fillId="0" borderId="2" xfId="19" applyNumberFormat="1" applyFont="1" applyBorder="1" applyAlignment="1">
      <alignment horizontal="center" vertical="center"/>
    </xf>
    <xf numFmtId="0" fontId="55" fillId="0" borderId="2" xfId="19" applyFont="1" applyBorder="1" applyAlignment="1">
      <alignment horizontal="center" vertical="center"/>
    </xf>
    <xf numFmtId="0" fontId="55" fillId="0" borderId="2" xfId="19" applyFont="1" applyBorder="1" applyAlignment="1">
      <alignment horizontal="center" vertical="center" wrapText="1"/>
    </xf>
    <xf numFmtId="182" fontId="55" fillId="0" borderId="2" xfId="19" applyNumberFormat="1" applyFont="1" applyBorder="1" applyAlignment="1">
      <alignment horizontal="center" vertical="center" wrapText="1"/>
    </xf>
    <xf numFmtId="0" fontId="65" fillId="0" borderId="2" xfId="22" applyFont="1" applyBorder="1" applyAlignment="1">
      <alignment horizontal="center" vertical="center" wrapText="1"/>
    </xf>
    <xf numFmtId="0" fontId="10" fillId="0" borderId="2" xfId="19" applyFont="1" applyBorder="1" applyAlignment="1">
      <alignment vertical="center" wrapText="1"/>
    </xf>
    <xf numFmtId="49" fontId="65" fillId="0" borderId="2" xfId="22" applyNumberFormat="1" applyFont="1" applyBorder="1" applyAlignment="1">
      <alignment horizontal="left" vertical="center" wrapText="1"/>
    </xf>
    <xf numFmtId="0" fontId="10" fillId="0" borderId="2" xfId="19" applyFont="1" applyBorder="1" applyAlignment="1">
      <alignment horizontal="center" vertical="center" wrapText="1"/>
    </xf>
    <xf numFmtId="184" fontId="10" fillId="0" borderId="2" xfId="19" applyNumberFormat="1" applyFont="1" applyBorder="1" applyAlignment="1">
      <alignment horizontal="center" vertical="center" wrapText="1"/>
    </xf>
    <xf numFmtId="182" fontId="10" fillId="0" borderId="2" xfId="19" applyNumberFormat="1" applyFont="1" applyBorder="1" applyAlignment="1">
      <alignment horizontal="center" vertical="center" wrapText="1"/>
    </xf>
    <xf numFmtId="185" fontId="65" fillId="0" borderId="2" xfId="22" applyNumberFormat="1" applyFont="1" applyBorder="1" applyAlignment="1">
      <alignment horizontal="center" vertical="center" wrapText="1"/>
    </xf>
    <xf numFmtId="182" fontId="65" fillId="0" borderId="2" xfId="22" applyNumberFormat="1" applyFont="1" applyBorder="1" applyAlignment="1">
      <alignment horizontal="center" vertical="center" wrapText="1"/>
    </xf>
    <xf numFmtId="0" fontId="10" fillId="0" borderId="0" xfId="52" applyFont="1" applyFill="1">
      <alignment vertical="center"/>
    </xf>
    <xf numFmtId="0" fontId="6" fillId="0" borderId="2" xfId="65" applyFont="1" applyBorder="1" applyAlignment="1">
      <alignment horizontal="center" vertical="center" wrapText="1"/>
    </xf>
    <xf numFmtId="183" fontId="13" fillId="0" borderId="2" xfId="65" applyNumberFormat="1" applyFont="1" applyFill="1" applyBorder="1" applyAlignment="1">
      <alignment horizontal="center" vertical="center" wrapText="1"/>
    </xf>
    <xf numFmtId="0" fontId="48" fillId="0" borderId="0" xfId="52" applyFill="1">
      <alignment vertical="center"/>
    </xf>
    <xf numFmtId="183" fontId="13" fillId="4" borderId="2" xfId="65" applyNumberFormat="1" applyFont="1" applyFill="1" applyBorder="1" applyAlignment="1">
      <alignment horizontal="center" vertical="center" wrapText="1"/>
    </xf>
    <xf numFmtId="0" fontId="0" fillId="0" borderId="0" xfId="52" applyFont="1">
      <alignment vertical="center"/>
    </xf>
    <xf numFmtId="0" fontId="13" fillId="0" borderId="2" xfId="65" applyFont="1" applyFill="1" applyBorder="1" applyAlignment="1">
      <alignment horizontal="left" vertical="center" wrapText="1"/>
    </xf>
    <xf numFmtId="182" fontId="13" fillId="0" borderId="2" xfId="65" applyNumberFormat="1" applyFont="1" applyFill="1" applyBorder="1" applyAlignment="1">
      <alignment horizontal="center" vertical="center" wrapText="1"/>
    </xf>
    <xf numFmtId="0" fontId="7" fillId="0" borderId="0" xfId="53" applyFont="1">
      <alignment vertical="center"/>
    </xf>
    <xf numFmtId="0" fontId="8" fillId="0" borderId="0" xfId="53" applyFont="1" applyAlignment="1">
      <alignment horizontal="center" vertical="center"/>
    </xf>
    <xf numFmtId="0" fontId="48" fillId="0" borderId="0" xfId="53">
      <alignment vertical="center"/>
    </xf>
    <xf numFmtId="0" fontId="48" fillId="0" borderId="0" xfId="53" applyAlignment="1">
      <alignment horizontal="left" vertical="center"/>
    </xf>
    <xf numFmtId="0" fontId="7" fillId="0" borderId="0" xfId="66" applyFont="1">
      <alignment vertical="center"/>
    </xf>
    <xf numFmtId="0" fontId="7" fillId="0" borderId="0" xfId="66" applyFont="1" applyAlignment="1">
      <alignment horizontal="left" vertical="center"/>
    </xf>
    <xf numFmtId="0" fontId="2" fillId="0" borderId="0" xfId="66" applyFont="1" applyAlignment="1">
      <alignment horizontal="right" vertical="center"/>
    </xf>
    <xf numFmtId="0" fontId="2" fillId="0" borderId="0" xfId="66" applyFont="1" applyAlignment="1">
      <alignment horizontal="center" vertical="center"/>
    </xf>
    <xf numFmtId="0" fontId="6" fillId="0" borderId="2" xfId="66" applyFont="1" applyBorder="1" applyAlignment="1">
      <alignment horizontal="center" vertical="center" wrapText="1"/>
    </xf>
    <xf numFmtId="0" fontId="48" fillId="0" borderId="0" xfId="53" applyFill="1">
      <alignment vertical="center"/>
    </xf>
    <xf numFmtId="0" fontId="2" fillId="0" borderId="0" xfId="0" applyFont="1" applyFill="1">
      <alignment vertical="center"/>
    </xf>
    <xf numFmtId="0" fontId="6" fillId="0" borderId="0" xfId="0" applyFont="1" applyFill="1">
      <alignment vertical="center"/>
    </xf>
    <xf numFmtId="0" fontId="10" fillId="0" borderId="0" xfId="0" applyFont="1" applyFill="1">
      <alignment vertical="center"/>
    </xf>
    <xf numFmtId="0" fontId="13" fillId="0" borderId="0" xfId="0" applyFont="1" applyFill="1">
      <alignment vertical="center"/>
    </xf>
    <xf numFmtId="0" fontId="0" fillId="0" borderId="0" xfId="0" applyFill="1">
      <alignment vertical="center"/>
    </xf>
    <xf numFmtId="0" fontId="2" fillId="0" borderId="0" xfId="0" applyFont="1" applyFill="1" applyAlignment="1">
      <alignment horizontal="left"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2" xfId="51" applyFont="1" applyFill="1" applyBorder="1" applyAlignment="1">
      <alignment horizontal="center" vertical="center"/>
    </xf>
    <xf numFmtId="0" fontId="2" fillId="0" borderId="0" xfId="0" applyFont="1">
      <alignment vertical="center"/>
    </xf>
    <xf numFmtId="0" fontId="6" fillId="0" borderId="0" xfId="0" applyFont="1">
      <alignment vertical="center"/>
    </xf>
    <xf numFmtId="0" fontId="10" fillId="0" borderId="0" xfId="0" applyFont="1">
      <alignment vertical="center"/>
    </xf>
    <xf numFmtId="0" fontId="13" fillId="0" borderId="0" xfId="0" applyFont="1">
      <alignment vertical="center"/>
    </xf>
    <xf numFmtId="0" fontId="2" fillId="0" borderId="0" xfId="0" applyFont="1" applyAlignment="1">
      <alignment horizontal="left"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13" fillId="0" borderId="2" xfId="0" applyFont="1" applyBorder="1" applyAlignment="1">
      <alignment horizontal="left" vertical="center" wrapText="1"/>
    </xf>
    <xf numFmtId="185" fontId="13" fillId="0" borderId="2" xfId="0" applyNumberFormat="1" applyFont="1" applyBorder="1" applyAlignment="1">
      <alignment horizontal="center" vertical="center"/>
    </xf>
    <xf numFmtId="185" fontId="6" fillId="0" borderId="2" xfId="0" applyNumberFormat="1" applyFont="1" applyBorder="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2" fillId="0" borderId="0" xfId="0" applyFont="1" applyAlignment="1">
      <alignment horizontal="right" vertical="center"/>
    </xf>
    <xf numFmtId="0" fontId="12" fillId="0" borderId="2" xfId="0" applyFont="1" applyBorder="1" applyAlignment="1">
      <alignment horizontal="center" vertical="center"/>
    </xf>
    <xf numFmtId="0" fontId="12" fillId="0" borderId="2" xfId="0" applyFont="1" applyFill="1" applyBorder="1" applyAlignment="1">
      <alignment horizontal="center" vertical="center"/>
    </xf>
    <xf numFmtId="185" fontId="12" fillId="0" borderId="2" xfId="0" applyNumberFormat="1" applyFont="1" applyFill="1" applyBorder="1" applyAlignment="1">
      <alignment horizontal="center" vertical="center" wrapText="1"/>
    </xf>
    <xf numFmtId="0" fontId="13" fillId="0" borderId="2" xfId="0" applyFont="1" applyFill="1" applyBorder="1" applyAlignment="1">
      <alignment vertical="center"/>
    </xf>
    <xf numFmtId="185"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185" fontId="13" fillId="0" borderId="2" xfId="0" applyNumberFormat="1" applyFont="1" applyBorder="1" applyAlignment="1">
      <alignment horizontal="center" vertical="center" wrapText="1"/>
    </xf>
    <xf numFmtId="0" fontId="13" fillId="0" borderId="2" xfId="0" applyFont="1" applyBorder="1" applyAlignment="1">
      <alignment horizontal="left" vertical="center"/>
    </xf>
    <xf numFmtId="185" fontId="12" fillId="0" borderId="2" xfId="0" applyNumberFormat="1" applyFont="1" applyBorder="1" applyAlignment="1">
      <alignment horizontal="center" vertical="center" wrapText="1"/>
    </xf>
    <xf numFmtId="185" fontId="6"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8" fillId="0" borderId="0" xfId="46" applyFont="1" applyFill="1" applyAlignment="1">
      <alignment horizontal="center" vertical="center" wrapText="1"/>
    </xf>
    <xf numFmtId="0" fontId="48" fillId="0" borderId="0" xfId="46">
      <alignment vertical="center"/>
    </xf>
    <xf numFmtId="0" fontId="15" fillId="0" borderId="0" xfId="46" applyFont="1" applyAlignment="1">
      <alignment vertical="center"/>
    </xf>
    <xf numFmtId="0" fontId="16" fillId="0" borderId="2" xfId="46" applyFont="1" applyFill="1" applyBorder="1" applyAlignment="1">
      <alignment horizontal="center" vertical="center" wrapText="1"/>
    </xf>
    <xf numFmtId="0" fontId="16" fillId="0" borderId="2" xfId="46" applyFont="1" applyBorder="1" applyAlignment="1">
      <alignment horizontal="center" vertical="center"/>
    </xf>
    <xf numFmtId="186" fontId="17" fillId="0" borderId="2" xfId="46" applyNumberFormat="1" applyFont="1" applyBorder="1" applyAlignment="1">
      <alignment horizontal="center" vertical="center"/>
    </xf>
    <xf numFmtId="187" fontId="17" fillId="0" borderId="2" xfId="46" applyNumberFormat="1" applyFont="1" applyBorder="1" applyAlignment="1">
      <alignment vertical="center"/>
    </xf>
    <xf numFmtId="0" fontId="12" fillId="0" borderId="2" xfId="0" applyFont="1" applyFill="1" applyBorder="1" applyAlignment="1">
      <alignment horizontal="center" vertical="center" wrapText="1"/>
    </xf>
    <xf numFmtId="0" fontId="10" fillId="0" borderId="0" xfId="46" applyFont="1">
      <alignment vertical="center"/>
    </xf>
    <xf numFmtId="186" fontId="48" fillId="0" borderId="0" xfId="46" applyNumberFormat="1">
      <alignment vertical="center"/>
    </xf>
    <xf numFmtId="186" fontId="17" fillId="0" borderId="2" xfId="46" applyNumberFormat="1" applyFont="1" applyBorder="1" applyAlignment="1">
      <alignment vertical="center"/>
    </xf>
    <xf numFmtId="0" fontId="16" fillId="0" borderId="2" xfId="46" applyFont="1" applyBorder="1" applyAlignment="1">
      <alignment vertical="center"/>
    </xf>
    <xf numFmtId="0" fontId="18" fillId="0" borderId="0" xfId="39"/>
    <xf numFmtId="0" fontId="18" fillId="0" borderId="0" xfId="39" applyAlignment="1">
      <alignment horizontal="center"/>
    </xf>
    <xf numFmtId="0" fontId="2" fillId="0" borderId="0" xfId="39" applyFont="1" applyBorder="1" applyAlignment="1">
      <alignment vertical="center"/>
    </xf>
    <xf numFmtId="0" fontId="18" fillId="0" borderId="0" xfId="39" applyFont="1" applyBorder="1" applyAlignment="1">
      <alignment horizontal="center" vertical="center"/>
    </xf>
    <xf numFmtId="0" fontId="14" fillId="0" borderId="3" xfId="39" applyFont="1" applyBorder="1" applyAlignment="1">
      <alignment horizontal="center" vertical="center"/>
    </xf>
    <xf numFmtId="0" fontId="2" fillId="0" borderId="3" xfId="39" applyFont="1" applyBorder="1" applyAlignment="1">
      <alignment horizontal="right" vertical="center"/>
    </xf>
    <xf numFmtId="0" fontId="6" fillId="0" borderId="2" xfId="55" applyFont="1" applyBorder="1" applyAlignment="1">
      <alignment horizontal="center" vertical="center"/>
    </xf>
    <xf numFmtId="0" fontId="6" fillId="0" borderId="2" xfId="55" applyFont="1" applyBorder="1" applyAlignment="1">
      <alignment horizontal="center" vertical="center" wrapText="1"/>
    </xf>
    <xf numFmtId="0" fontId="6" fillId="0" borderId="4" xfId="39" applyFont="1" applyBorder="1" applyAlignment="1">
      <alignment horizontal="center" vertical="center"/>
    </xf>
    <xf numFmtId="185" fontId="6" fillId="0" borderId="4" xfId="39" applyNumberFormat="1" applyFont="1" applyBorder="1" applyAlignment="1">
      <alignment horizontal="center" vertical="center" wrapText="1"/>
    </xf>
    <xf numFmtId="185" fontId="18" fillId="0" borderId="0" xfId="39" applyNumberFormat="1"/>
    <xf numFmtId="0" fontId="13" fillId="0" borderId="4" xfId="39" applyFont="1" applyBorder="1" applyAlignment="1">
      <alignment horizontal="center" vertical="center"/>
    </xf>
    <xf numFmtId="185" fontId="6" fillId="0" borderId="4" xfId="39" applyNumberFormat="1" applyFont="1" applyBorder="1" applyAlignment="1">
      <alignment horizontal="center" vertical="center"/>
    </xf>
    <xf numFmtId="0" fontId="10" fillId="0" borderId="0" xfId="39" applyFont="1" applyAlignment="1">
      <alignment vertical="center"/>
    </xf>
    <xf numFmtId="0" fontId="5" fillId="0" borderId="0" xfId="39" applyFont="1" applyAlignment="1">
      <alignment vertical="center"/>
    </xf>
    <xf numFmtId="0" fontId="13" fillId="0" borderId="4" xfId="39" applyFont="1" applyBorder="1" applyAlignment="1">
      <alignment vertical="center"/>
    </xf>
    <xf numFmtId="185" fontId="13" fillId="0" borderId="4" xfId="39" applyNumberFormat="1" applyFont="1" applyBorder="1" applyAlignment="1">
      <alignment horizontal="center" vertical="center"/>
    </xf>
    <xf numFmtId="0" fontId="19" fillId="0" borderId="0" xfId="39" applyFont="1" applyAlignment="1">
      <alignment vertical="center"/>
    </xf>
    <xf numFmtId="0" fontId="48" fillId="0" borderId="0" xfId="54">
      <alignment vertical="center"/>
    </xf>
    <xf numFmtId="0" fontId="48" fillId="0" borderId="0" xfId="12" applyFill="1">
      <alignment vertical="center"/>
    </xf>
    <xf numFmtId="0" fontId="18" fillId="0" borderId="0" xfId="39" applyFill="1" applyAlignment="1">
      <alignment wrapText="1"/>
    </xf>
    <xf numFmtId="0" fontId="18" fillId="0" borderId="0" xfId="39" applyFill="1" applyAlignment="1">
      <alignment horizontal="center"/>
    </xf>
    <xf numFmtId="0" fontId="18" fillId="0" borderId="0" xfId="39" applyFill="1"/>
    <xf numFmtId="0" fontId="2" fillId="0" borderId="0" xfId="39" applyFont="1" applyFill="1" applyAlignment="1">
      <alignment vertical="center" wrapText="1"/>
    </xf>
    <xf numFmtId="0" fontId="18" fillId="0" borderId="0" xfId="39" applyFont="1" applyFill="1" applyAlignment="1">
      <alignment horizontal="center" vertical="center"/>
    </xf>
    <xf numFmtId="49" fontId="11" fillId="0" borderId="0" xfId="40" applyNumberFormat="1" applyFont="1" applyFill="1" applyAlignment="1">
      <alignment vertical="center"/>
    </xf>
    <xf numFmtId="182" fontId="11" fillId="0" borderId="0" xfId="40" applyNumberFormat="1" applyFont="1" applyFill="1" applyAlignment="1">
      <alignment vertical="center"/>
    </xf>
    <xf numFmtId="0" fontId="0" fillId="0" borderId="0" xfId="39" applyFont="1" applyFill="1" applyBorder="1" applyAlignment="1">
      <alignment horizontal="center" vertical="center" wrapText="1"/>
    </xf>
    <xf numFmtId="0" fontId="0" fillId="0" borderId="0" xfId="39" applyFont="1" applyFill="1" applyBorder="1" applyAlignment="1">
      <alignment horizontal="center" vertical="center"/>
    </xf>
    <xf numFmtId="0" fontId="2" fillId="0" borderId="0" xfId="39" applyFont="1" applyFill="1" applyBorder="1" applyAlignment="1">
      <alignment vertical="center"/>
    </xf>
    <xf numFmtId="0" fontId="6" fillId="0" borderId="2" xfId="39" applyFont="1" applyFill="1" applyBorder="1" applyAlignment="1">
      <alignment horizontal="center" vertical="center"/>
    </xf>
    <xf numFmtId="185" fontId="12" fillId="0" borderId="2" xfId="39" applyNumberFormat="1" applyFont="1" applyFill="1" applyBorder="1" applyAlignment="1">
      <alignment horizontal="center" vertical="center" wrapText="1"/>
    </xf>
    <xf numFmtId="0" fontId="13" fillId="0" borderId="2" xfId="54" applyFont="1" applyBorder="1" applyAlignment="1">
      <alignment horizontal="center" vertical="center"/>
    </xf>
    <xf numFmtId="0" fontId="13" fillId="0" borderId="2" xfId="54" applyFont="1" applyBorder="1" applyAlignment="1">
      <alignment horizontal="left" vertical="center" wrapText="1"/>
    </xf>
    <xf numFmtId="185" fontId="13" fillId="0" borderId="2" xfId="39" applyNumberFormat="1" applyFont="1" applyFill="1" applyBorder="1" applyAlignment="1">
      <alignment horizontal="center" vertical="center" wrapText="1"/>
    </xf>
    <xf numFmtId="188" fontId="13" fillId="0" borderId="2" xfId="39" applyNumberFormat="1" applyFont="1" applyFill="1" applyBorder="1" applyAlignment="1">
      <alignment horizontal="center" vertical="center" wrapText="1"/>
    </xf>
    <xf numFmtId="188" fontId="48" fillId="0" borderId="0" xfId="54" applyNumberFormat="1">
      <alignment vertical="center"/>
    </xf>
    <xf numFmtId="182" fontId="20" fillId="0" borderId="2" xfId="39" applyNumberFormat="1" applyFont="1" applyFill="1" applyBorder="1" applyAlignment="1" applyProtection="1">
      <alignment horizontal="center" vertical="center" wrapText="1"/>
    </xf>
    <xf numFmtId="0" fontId="13" fillId="0" borderId="2" xfId="39" applyFont="1" applyFill="1" applyBorder="1" applyAlignment="1">
      <alignment horizontal="center" wrapText="1"/>
    </xf>
    <xf numFmtId="0" fontId="13" fillId="0" borderId="0" xfId="39" applyFont="1" applyFill="1" applyBorder="1" applyAlignment="1">
      <alignment vertical="center" wrapText="1"/>
    </xf>
    <xf numFmtId="185" fontId="13" fillId="0" borderId="0" xfId="39" applyNumberFormat="1" applyFont="1" applyFill="1" applyBorder="1" applyAlignment="1">
      <alignment horizontal="center" vertical="center"/>
    </xf>
    <xf numFmtId="185" fontId="18" fillId="0" borderId="0" xfId="39" applyNumberFormat="1" applyFill="1"/>
    <xf numFmtId="0" fontId="8" fillId="0" borderId="0" xfId="0" applyFont="1" applyFill="1" applyAlignment="1">
      <alignment horizontal="center" vertical="center"/>
    </xf>
    <xf numFmtId="0" fontId="10" fillId="0" borderId="0" xfId="0" applyFont="1" applyFill="1" applyAlignment="1">
      <alignment horizontal="center" vertical="center"/>
    </xf>
    <xf numFmtId="0" fontId="0" fillId="0" borderId="0" xfId="0" applyAlignment="1">
      <alignment horizontal="left" vertical="center"/>
    </xf>
    <xf numFmtId="0" fontId="13" fillId="0" borderId="2" xfId="0" applyFont="1" applyFill="1" applyBorder="1" applyAlignment="1">
      <alignment horizontal="left" vertical="center"/>
    </xf>
    <xf numFmtId="0" fontId="13" fillId="0" borderId="2" xfId="54" applyNumberFormat="1" applyFont="1" applyFill="1" applyBorder="1" applyAlignment="1" applyProtection="1">
      <alignment horizontal="left" vertical="center"/>
    </xf>
    <xf numFmtId="0" fontId="13" fillId="0" borderId="5" xfId="0" applyFont="1" applyFill="1" applyBorder="1" applyAlignment="1">
      <alignment horizontal="center" vertical="center"/>
    </xf>
    <xf numFmtId="0" fontId="12" fillId="0" borderId="5" xfId="0" applyFont="1" applyFill="1" applyBorder="1" applyAlignment="1">
      <alignment horizontal="center" vertical="center"/>
    </xf>
    <xf numFmtId="0" fontId="21" fillId="0" borderId="2" xfId="46" applyFont="1" applyBorder="1" applyAlignment="1">
      <alignment horizontal="center" vertical="center"/>
    </xf>
    <xf numFmtId="186" fontId="22" fillId="0" borderId="2" xfId="46" applyNumberFormat="1" applyFont="1" applyBorder="1" applyAlignment="1">
      <alignment horizontal="center" vertical="center"/>
    </xf>
    <xf numFmtId="0" fontId="16" fillId="0" borderId="2" xfId="46" applyFont="1" applyBorder="1" applyAlignment="1">
      <alignment horizontal="center" vertical="center" wrapText="1"/>
    </xf>
    <xf numFmtId="0" fontId="17" fillId="0" borderId="2" xfId="46" applyFont="1" applyBorder="1" applyAlignment="1">
      <alignment horizontal="center" vertical="center" wrapText="1"/>
    </xf>
    <xf numFmtId="0" fontId="2" fillId="0" borderId="0" xfId="54" applyFont="1">
      <alignment vertical="center"/>
    </xf>
    <xf numFmtId="0" fontId="8" fillId="0" borderId="0" xfId="54" applyFont="1">
      <alignment vertical="center"/>
    </xf>
    <xf numFmtId="0" fontId="48" fillId="0" borderId="0" xfId="54" applyAlignment="1">
      <alignment horizontal="center" vertical="center"/>
    </xf>
    <xf numFmtId="0" fontId="48" fillId="0" borderId="0" xfId="54" applyAlignment="1">
      <alignment horizontal="left" vertical="center" wrapText="1"/>
    </xf>
    <xf numFmtId="182" fontId="48" fillId="0" borderId="0" xfId="54" applyNumberFormat="1" applyFill="1" applyAlignment="1">
      <alignment horizontal="center" vertical="center"/>
    </xf>
    <xf numFmtId="0" fontId="2" fillId="0" borderId="0" xfId="54" applyFont="1" applyAlignment="1">
      <alignment horizontal="left" vertical="center"/>
    </xf>
    <xf numFmtId="0" fontId="2" fillId="0" borderId="0" xfId="54" applyFont="1" applyAlignment="1">
      <alignment horizontal="center" vertical="center"/>
    </xf>
    <xf numFmtId="0" fontId="2" fillId="0" borderId="0" xfId="54" applyFont="1" applyAlignment="1">
      <alignment horizontal="left" vertical="center" wrapText="1"/>
    </xf>
    <xf numFmtId="182" fontId="2" fillId="0" borderId="0" xfId="54" applyNumberFormat="1" applyFont="1" applyFill="1" applyAlignment="1">
      <alignment horizontal="right" vertical="center"/>
    </xf>
    <xf numFmtId="0" fontId="6" fillId="0" borderId="2" xfId="54" applyFont="1" applyBorder="1" applyAlignment="1">
      <alignment horizontal="center" vertical="center"/>
    </xf>
    <xf numFmtId="0" fontId="6" fillId="0" borderId="2" xfId="54" applyFont="1" applyBorder="1" applyAlignment="1">
      <alignment horizontal="center" vertical="center" wrapText="1"/>
    </xf>
    <xf numFmtId="182" fontId="6" fillId="0" borderId="2" xfId="54" applyNumberFormat="1" applyFont="1" applyFill="1" applyBorder="1" applyAlignment="1">
      <alignment horizontal="center" vertical="center"/>
    </xf>
    <xf numFmtId="182" fontId="12" fillId="0" borderId="2" xfId="54" applyNumberFormat="1" applyFont="1" applyFill="1" applyBorder="1" applyAlignment="1">
      <alignment horizontal="center" vertical="center"/>
    </xf>
    <xf numFmtId="182" fontId="13" fillId="0" borderId="2" xfId="54" applyNumberFormat="1" applyFont="1" applyFill="1" applyBorder="1" applyAlignment="1">
      <alignment horizontal="center" vertical="center"/>
    </xf>
    <xf numFmtId="0" fontId="8" fillId="0" borderId="0" xfId="54" applyFont="1" applyFill="1" applyAlignment="1">
      <alignment horizontal="center" vertical="center"/>
    </xf>
    <xf numFmtId="0" fontId="13" fillId="0" borderId="0" xfId="54" applyFont="1" applyFill="1" applyAlignment="1">
      <alignment horizontal="center" vertical="center"/>
    </xf>
    <xf numFmtId="0" fontId="48" fillId="0" borderId="0" xfId="54" applyAlignment="1">
      <alignment horizontal="left" vertical="center"/>
    </xf>
    <xf numFmtId="0" fontId="2" fillId="0" borderId="0" xfId="54" applyFont="1" applyAlignment="1">
      <alignment horizontal="right" vertical="center"/>
    </xf>
    <xf numFmtId="0" fontId="6" fillId="0" borderId="2" xfId="54" applyFont="1" applyFill="1" applyBorder="1" applyAlignment="1">
      <alignment horizontal="center" vertical="center"/>
    </xf>
    <xf numFmtId="0" fontId="12" fillId="0" borderId="2" xfId="54" applyFont="1" applyFill="1" applyBorder="1" applyAlignment="1">
      <alignment horizontal="center" vertical="center"/>
    </xf>
    <xf numFmtId="0" fontId="13" fillId="0" borderId="2" xfId="54" applyFont="1" applyFill="1" applyBorder="1" applyAlignment="1">
      <alignment horizontal="center" vertical="center"/>
    </xf>
    <xf numFmtId="0" fontId="13" fillId="0" borderId="2" xfId="54" applyFont="1" applyFill="1" applyBorder="1" applyAlignment="1">
      <alignment horizontal="left" vertical="center"/>
    </xf>
    <xf numFmtId="0" fontId="48" fillId="0" borderId="0" xfId="54" applyFill="1">
      <alignment vertical="center"/>
    </xf>
    <xf numFmtId="0" fontId="23" fillId="0" borderId="0" xfId="45" applyFont="1">
      <alignment vertical="center"/>
    </xf>
    <xf numFmtId="0" fontId="8" fillId="0" borderId="0" xfId="45" applyFont="1" applyFill="1" applyAlignment="1">
      <alignment horizontal="center" vertical="center" wrapText="1"/>
    </xf>
    <xf numFmtId="0" fontId="24" fillId="0" borderId="0" xfId="45" applyFont="1">
      <alignment vertical="center"/>
    </xf>
    <xf numFmtId="0" fontId="25" fillId="0" borderId="0" xfId="45" applyFont="1">
      <alignment vertical="center"/>
    </xf>
    <xf numFmtId="0" fontId="48" fillId="0" borderId="0" xfId="45">
      <alignment vertical="center"/>
    </xf>
    <xf numFmtId="0" fontId="15" fillId="0" borderId="0" xfId="45" applyFont="1" applyAlignment="1">
      <alignment vertical="center"/>
    </xf>
    <xf numFmtId="0" fontId="26" fillId="0" borderId="0" xfId="45" applyFont="1" applyAlignment="1">
      <alignment vertical="center"/>
    </xf>
    <xf numFmtId="0" fontId="6" fillId="0" borderId="2" xfId="45" applyFont="1" applyFill="1" applyBorder="1" applyAlignment="1">
      <alignment horizontal="center" vertical="center" wrapText="1"/>
    </xf>
    <xf numFmtId="0" fontId="27" fillId="0" borderId="2" xfId="45" applyFont="1" applyBorder="1" applyAlignment="1">
      <alignment horizontal="center" vertical="center"/>
    </xf>
    <xf numFmtId="185" fontId="27" fillId="0" borderId="2" xfId="45" applyNumberFormat="1" applyFont="1" applyBorder="1" applyAlignment="1">
      <alignment horizontal="center" vertical="center"/>
    </xf>
    <xf numFmtId="0" fontId="27" fillId="0" borderId="2" xfId="45" applyFont="1" applyBorder="1" applyAlignment="1">
      <alignment vertical="center" wrapText="1"/>
    </xf>
    <xf numFmtId="185" fontId="12" fillId="0" borderId="2" xfId="45" applyNumberFormat="1" applyFont="1" applyBorder="1" applyAlignment="1">
      <alignment horizontal="center" vertical="center"/>
    </xf>
    <xf numFmtId="0" fontId="6" fillId="0" borderId="2" xfId="45" applyFont="1" applyBorder="1" applyAlignment="1">
      <alignment vertical="center" wrapText="1"/>
    </xf>
    <xf numFmtId="185" fontId="6" fillId="0" borderId="2" xfId="45" applyNumberFormat="1" applyFont="1" applyBorder="1" applyAlignment="1">
      <alignment horizontal="center" vertical="center"/>
    </xf>
    <xf numFmtId="185" fontId="13" fillId="0" borderId="2" xfId="45" applyNumberFormat="1" applyFont="1" applyBorder="1" applyAlignment="1">
      <alignment horizontal="center" vertical="center"/>
    </xf>
    <xf numFmtId="185" fontId="48" fillId="0" borderId="0" xfId="45" applyNumberFormat="1">
      <alignment vertical="center"/>
    </xf>
    <xf numFmtId="185" fontId="28" fillId="0" borderId="2" xfId="39" applyNumberFormat="1" applyFont="1" applyBorder="1" applyAlignment="1" applyProtection="1">
      <alignment horizontal="center" vertical="center"/>
    </xf>
    <xf numFmtId="0" fontId="13" fillId="0" borderId="4" xfId="39" applyFont="1" applyBorder="1" applyAlignment="1">
      <alignment vertical="center" wrapText="1"/>
    </xf>
    <xf numFmtId="185" fontId="20" fillId="0" borderId="2" xfId="39" applyNumberFormat="1" applyFont="1" applyBorder="1" applyAlignment="1" applyProtection="1">
      <alignment horizontal="center" vertical="center"/>
    </xf>
    <xf numFmtId="0" fontId="18" fillId="0" borderId="0" xfId="39" applyBorder="1" applyAlignment="1">
      <alignment horizontal="center"/>
    </xf>
    <xf numFmtId="0" fontId="13" fillId="0" borderId="3" xfId="39" applyFont="1" applyBorder="1" applyAlignment="1">
      <alignment horizontal="center" vertical="center"/>
    </xf>
    <xf numFmtId="185" fontId="28" fillId="0" borderId="4" xfId="39" applyNumberFormat="1" applyFont="1" applyBorder="1" applyAlignment="1" applyProtection="1">
      <alignment horizontal="center" vertical="center"/>
    </xf>
    <xf numFmtId="0" fontId="20" fillId="0" borderId="4" xfId="39" applyFont="1" applyBorder="1" applyAlignment="1" applyProtection="1">
      <alignment horizontal="center" vertical="center"/>
    </xf>
    <xf numFmtId="0" fontId="20" fillId="0" borderId="4" xfId="39" applyFont="1" applyBorder="1" applyAlignment="1" applyProtection="1">
      <alignment vertical="center"/>
    </xf>
    <xf numFmtId="185" fontId="20" fillId="0" borderId="4" xfId="39" applyNumberFormat="1" applyFont="1" applyBorder="1" applyAlignment="1" applyProtection="1">
      <alignment horizontal="center" vertical="center"/>
    </xf>
    <xf numFmtId="189" fontId="18" fillId="0" borderId="0" xfId="39" applyNumberFormat="1"/>
    <xf numFmtId="185" fontId="6" fillId="0" borderId="6" xfId="39" applyNumberFormat="1" applyFont="1" applyFill="1" applyBorder="1" applyAlignment="1">
      <alignment horizontal="center" vertical="center"/>
    </xf>
    <xf numFmtId="0" fontId="20" fillId="0" borderId="2" xfId="39" applyNumberFormat="1" applyFont="1" applyFill="1" applyBorder="1" applyAlignment="1" applyProtection="1">
      <alignment horizontal="center" vertical="center"/>
    </xf>
    <xf numFmtId="182" fontId="12" fillId="0" borderId="2" xfId="0" applyNumberFormat="1" applyFont="1" applyFill="1" applyBorder="1" applyAlignment="1">
      <alignment horizontal="center" vertical="center" wrapText="1"/>
    </xf>
    <xf numFmtId="1" fontId="6" fillId="0" borderId="2"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Fill="1">
      <alignment vertical="center"/>
    </xf>
    <xf numFmtId="0" fontId="0" fillId="0" borderId="0" xfId="0" applyAlignment="1">
      <alignment horizontal="center" vertical="center"/>
    </xf>
    <xf numFmtId="0" fontId="2" fillId="0" borderId="0" xfId="0" applyFont="1" applyAlignment="1">
      <alignment horizontal="center" vertical="center"/>
    </xf>
    <xf numFmtId="0" fontId="12" fillId="0" borderId="2" xfId="83" applyFont="1" applyFill="1" applyBorder="1" applyAlignment="1">
      <alignment horizontal="center" vertical="center"/>
    </xf>
    <xf numFmtId="185" fontId="12" fillId="0" borderId="2" xfId="0" applyNumberFormat="1" applyFont="1" applyFill="1" applyBorder="1" applyAlignment="1">
      <alignment horizontal="center" vertical="center"/>
    </xf>
    <xf numFmtId="0" fontId="13" fillId="0" borderId="2" xfId="83" applyFont="1" applyFill="1" applyBorder="1" applyAlignment="1">
      <alignment vertical="center"/>
    </xf>
    <xf numFmtId="185" fontId="8" fillId="0" borderId="0" xfId="0" applyNumberFormat="1" applyFont="1" applyFill="1">
      <alignment vertical="center"/>
    </xf>
    <xf numFmtId="190" fontId="12" fillId="0" borderId="2" xfId="0" applyNumberFormat="1" applyFont="1" applyFill="1" applyBorder="1" applyAlignment="1">
      <alignment horizontal="center" vertical="center" wrapText="1"/>
    </xf>
    <xf numFmtId="190" fontId="13" fillId="0" borderId="0" xfId="0" applyNumberFormat="1" applyFont="1" applyAlignment="1">
      <alignment horizontal="center" vertical="center"/>
    </xf>
    <xf numFmtId="190" fontId="6" fillId="0" borderId="2" xfId="0" applyNumberFormat="1" applyFont="1" applyBorder="1" applyAlignment="1">
      <alignment horizontal="center" vertical="center"/>
    </xf>
    <xf numFmtId="190" fontId="0" fillId="0" borderId="0" xfId="0" applyNumberFormat="1">
      <alignment vertical="center"/>
    </xf>
    <xf numFmtId="185" fontId="0" fillId="0" borderId="0" xfId="0" applyNumberFormat="1">
      <alignment vertical="center"/>
    </xf>
    <xf numFmtId="0" fontId="0" fillId="0" borderId="0" xfId="0" applyFont="1" applyFill="1" applyAlignment="1">
      <alignment vertical="center"/>
    </xf>
    <xf numFmtId="0" fontId="8"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xf>
    <xf numFmtId="0" fontId="3" fillId="0" borderId="0" xfId="39" applyFont="1" applyFill="1" applyBorder="1" applyAlignment="1">
      <alignment vertical="center"/>
    </xf>
    <xf numFmtId="0" fontId="0" fillId="0" borderId="0" xfId="0" applyFont="1" applyFill="1" applyAlignment="1">
      <alignment horizontal="center" vertical="center"/>
    </xf>
    <xf numFmtId="0" fontId="0" fillId="0" borderId="0" xfId="0" applyFill="1" applyAlignment="1">
      <alignment vertical="center"/>
    </xf>
    <xf numFmtId="182" fontId="2" fillId="0" borderId="0" xfId="0" applyNumberFormat="1" applyFont="1" applyFill="1" applyAlignment="1">
      <alignment horizontal="right" vertical="center"/>
    </xf>
    <xf numFmtId="0" fontId="20" fillId="0" borderId="2" xfId="39" applyFont="1" applyFill="1" applyBorder="1" applyAlignment="1" applyProtection="1">
      <alignment vertical="center" wrapText="1"/>
    </xf>
    <xf numFmtId="1" fontId="13" fillId="0" borderId="2" xfId="0" applyNumberFormat="1" applyFont="1" applyFill="1" applyBorder="1" applyAlignment="1">
      <alignment horizontal="center" vertical="center"/>
    </xf>
    <xf numFmtId="1" fontId="0" fillId="0" borderId="0" xfId="0" applyNumberFormat="1" applyFont="1" applyFill="1" applyAlignment="1">
      <alignment vertical="center"/>
    </xf>
    <xf numFmtId="182" fontId="12" fillId="0" borderId="2" xfId="0" applyNumberFormat="1" applyFont="1" applyFill="1" applyBorder="1" applyAlignment="1">
      <alignment horizontal="center" vertical="center"/>
    </xf>
    <xf numFmtId="0" fontId="0" fillId="0" borderId="0" xfId="0" applyFont="1" applyFill="1" applyAlignment="1">
      <alignment vertical="center" wrapText="1"/>
    </xf>
    <xf numFmtId="1" fontId="0" fillId="0" borderId="0" xfId="0" applyNumberFormat="1" applyFont="1" applyFill="1" applyAlignment="1">
      <alignment horizontal="center" vertical="center"/>
    </xf>
    <xf numFmtId="1" fontId="0" fillId="0" borderId="0" xfId="0" applyNumberFormat="1" applyFill="1">
      <alignment vertical="center"/>
    </xf>
    <xf numFmtId="0" fontId="23" fillId="0" borderId="0" xfId="0" applyFont="1" applyFill="1" applyAlignment="1">
      <alignment vertical="center"/>
    </xf>
    <xf numFmtId="0" fontId="10" fillId="0" borderId="0" xfId="0" applyFont="1" applyFill="1" applyAlignment="1">
      <alignment vertical="center"/>
    </xf>
    <xf numFmtId="0" fontId="29" fillId="0" borderId="0" xfId="0" applyFont="1" applyFill="1" applyAlignment="1">
      <alignment vertical="center"/>
    </xf>
    <xf numFmtId="0" fontId="30"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right" vertical="center"/>
    </xf>
    <xf numFmtId="189" fontId="8" fillId="0" borderId="0" xfId="0" applyNumberFormat="1" applyFont="1" applyFill="1" applyAlignment="1">
      <alignment vertical="center"/>
    </xf>
    <xf numFmtId="190" fontId="13" fillId="0" borderId="2" xfId="0" applyNumberFormat="1" applyFont="1" applyFill="1" applyBorder="1" applyAlignment="1">
      <alignment horizontal="center" vertical="center" wrapText="1"/>
    </xf>
    <xf numFmtId="0" fontId="13" fillId="0" borderId="2" xfId="83" applyFont="1" applyFill="1" applyBorder="1" applyAlignment="1">
      <alignment horizontal="left" vertical="center"/>
    </xf>
    <xf numFmtId="185" fontId="8" fillId="0" borderId="0" xfId="0" applyNumberFormat="1" applyFont="1" applyFill="1" applyAlignment="1">
      <alignment vertical="center"/>
    </xf>
    <xf numFmtId="190" fontId="29" fillId="0" borderId="0" xfId="0" applyNumberFormat="1" applyFont="1" applyFill="1" applyAlignment="1">
      <alignment vertical="center"/>
    </xf>
    <xf numFmtId="190" fontId="6" fillId="0" borderId="2" xfId="0" applyNumberFormat="1" applyFont="1" applyFill="1" applyBorder="1" applyAlignment="1">
      <alignment horizontal="center" vertical="center" wrapText="1"/>
    </xf>
    <xf numFmtId="190" fontId="8" fillId="0" borderId="0" xfId="0" applyNumberFormat="1" applyFont="1" applyFill="1" applyAlignment="1">
      <alignment vertical="center"/>
    </xf>
    <xf numFmtId="190" fontId="0" fillId="0" borderId="0" xfId="0" applyNumberFormat="1" applyFont="1" applyFill="1" applyAlignment="1">
      <alignment vertical="center"/>
    </xf>
    <xf numFmtId="0" fontId="48" fillId="0" borderId="0" xfId="45" applyAlignment="1">
      <alignment vertical="center" wrapText="1"/>
    </xf>
    <xf numFmtId="185" fontId="13" fillId="0" borderId="2" xfId="45" applyNumberFormat="1" applyFont="1" applyBorder="1" applyAlignment="1">
      <alignment horizontal="center" vertical="center" wrapText="1"/>
    </xf>
    <xf numFmtId="0" fontId="31" fillId="0" borderId="0" xfId="0" applyFont="1" applyFill="1">
      <alignment vertical="center"/>
    </xf>
    <xf numFmtId="0" fontId="0" fillId="0" borderId="0" xfId="0" applyFill="1" applyAlignment="1">
      <alignment vertical="center" wrapText="1"/>
    </xf>
    <xf numFmtId="182" fontId="6" fillId="0" borderId="2" xfId="0" applyNumberFormat="1" applyFont="1" applyBorder="1" applyAlignment="1">
      <alignment horizontal="center" vertical="center" wrapText="1"/>
    </xf>
    <xf numFmtId="0" fontId="13" fillId="0" borderId="2" xfId="0" applyNumberFormat="1" applyFont="1" applyFill="1" applyBorder="1" applyAlignment="1">
      <alignment horizontal="center" vertical="center"/>
    </xf>
    <xf numFmtId="182" fontId="13" fillId="0" borderId="2" xfId="0" applyNumberFormat="1" applyFont="1" applyFill="1" applyBorder="1" applyAlignment="1">
      <alignment vertical="center"/>
    </xf>
    <xf numFmtId="182" fontId="13" fillId="0" borderId="2" xfId="0" applyNumberFormat="1" applyFont="1" applyFill="1" applyBorder="1" applyAlignment="1">
      <alignment horizontal="center" vertical="center"/>
    </xf>
    <xf numFmtId="182" fontId="10" fillId="0" borderId="0" xfId="0" applyNumberFormat="1" applyFont="1" applyFill="1">
      <alignment vertical="center"/>
    </xf>
    <xf numFmtId="182" fontId="6" fillId="0" borderId="2" xfId="0" applyNumberFormat="1" applyFont="1" applyFill="1" applyBorder="1" applyAlignment="1">
      <alignment horizontal="center" vertical="center"/>
    </xf>
    <xf numFmtId="0" fontId="32" fillId="0" borderId="0" xfId="0" applyFont="1">
      <alignment vertical="center"/>
    </xf>
    <xf numFmtId="0" fontId="0" fillId="0" borderId="0" xfId="0" applyFont="1" applyFill="1">
      <alignment vertical="center"/>
    </xf>
    <xf numFmtId="0" fontId="32" fillId="0" borderId="0" xfId="0" applyFont="1" applyAlignment="1">
      <alignment horizontal="center" vertical="center"/>
    </xf>
    <xf numFmtId="0" fontId="13" fillId="0" borderId="2" xfId="83" applyFont="1" applyFill="1" applyBorder="1" applyAlignment="1">
      <alignment horizontal="center" vertical="center"/>
    </xf>
    <xf numFmtId="0" fontId="31" fillId="0" borderId="0" xfId="0" applyFont="1">
      <alignment vertical="center"/>
    </xf>
    <xf numFmtId="0" fontId="0" fillId="0" borderId="0" xfId="0" applyAlignment="1">
      <alignment vertical="center" wrapText="1"/>
    </xf>
    <xf numFmtId="182" fontId="0" fillId="0" borderId="0" xfId="0" applyNumberFormat="1" applyFill="1" applyAlignment="1">
      <alignment horizontal="center" vertical="center"/>
    </xf>
    <xf numFmtId="182" fontId="31" fillId="0" borderId="0" xfId="0" applyNumberFormat="1" applyFont="1" applyFill="1" applyAlignment="1">
      <alignment horizontal="center" vertical="center"/>
    </xf>
    <xf numFmtId="0" fontId="11" fillId="0" borderId="0" xfId="0" applyFont="1" applyAlignment="1">
      <alignment vertical="center" wrapText="1"/>
    </xf>
    <xf numFmtId="182" fontId="2" fillId="0" borderId="0" xfId="0" applyNumberFormat="1" applyFont="1" applyAlignment="1">
      <alignment horizontal="right" vertical="center"/>
    </xf>
    <xf numFmtId="0" fontId="34" fillId="0" borderId="0" xfId="0" applyFont="1" applyFill="1" applyAlignment="1">
      <alignment horizontal="left" vertical="center"/>
    </xf>
    <xf numFmtId="0" fontId="35" fillId="0" borderId="0" xfId="0" applyFont="1" applyFill="1" applyAlignment="1">
      <alignment horizontal="left" vertical="center"/>
    </xf>
    <xf numFmtId="0" fontId="12" fillId="0" borderId="7" xfId="0" applyFont="1" applyBorder="1" applyAlignment="1">
      <alignment horizontal="center" vertical="center"/>
    </xf>
    <xf numFmtId="3" fontId="10" fillId="0" borderId="0" xfId="0" applyNumberFormat="1" applyFont="1">
      <alignment vertical="center"/>
    </xf>
    <xf numFmtId="0" fontId="11" fillId="0" borderId="0" xfId="0" applyFont="1" applyFill="1" applyAlignment="1">
      <alignment horizontal="center" vertical="center"/>
    </xf>
    <xf numFmtId="0" fontId="12" fillId="0" borderId="7" xfId="0" applyFont="1" applyFill="1" applyBorder="1" applyAlignment="1">
      <alignment horizontal="center" vertical="center"/>
    </xf>
    <xf numFmtId="0" fontId="52" fillId="0" borderId="0" xfId="66" applyFont="1" applyAlignment="1">
      <alignment vertical="center"/>
    </xf>
    <xf numFmtId="0" fontId="52" fillId="0" borderId="0" xfId="65" applyFont="1" applyAlignment="1">
      <alignment vertical="center"/>
    </xf>
    <xf numFmtId="0" fontId="6" fillId="0" borderId="2" xfId="65" applyFont="1" applyFill="1" applyBorder="1" applyAlignment="1">
      <alignment horizontal="center" vertical="center" wrapText="1"/>
    </xf>
    <xf numFmtId="0" fontId="8" fillId="0" borderId="0" xfId="52" applyFont="1" applyFill="1" applyAlignment="1">
      <alignment horizontal="center" vertical="center"/>
    </xf>
    <xf numFmtId="0" fontId="13" fillId="0" borderId="5" xfId="66" applyFont="1" applyFill="1" applyBorder="1" applyAlignment="1">
      <alignment horizontal="center" vertical="center" wrapText="1"/>
    </xf>
    <xf numFmtId="183" fontId="13" fillId="0" borderId="2" xfId="66" applyNumberFormat="1" applyFont="1" applyFill="1" applyBorder="1" applyAlignment="1">
      <alignment horizontal="center" vertical="center" wrapText="1"/>
    </xf>
    <xf numFmtId="182" fontId="6" fillId="0" borderId="2" xfId="66" applyNumberFormat="1" applyFont="1" applyFill="1" applyBorder="1" applyAlignment="1">
      <alignment horizontal="center" vertical="center" wrapText="1"/>
    </xf>
    <xf numFmtId="0" fontId="8" fillId="0" borderId="0" xfId="53" applyFont="1" applyFill="1">
      <alignment vertical="center"/>
    </xf>
    <xf numFmtId="182" fontId="13" fillId="0" borderId="2" xfId="66" applyNumberFormat="1" applyFont="1" applyFill="1" applyBorder="1" applyAlignment="1">
      <alignment horizontal="center" vertical="center" wrapText="1"/>
    </xf>
    <xf numFmtId="0" fontId="10" fillId="0" borderId="0" xfId="53" applyFont="1" applyFill="1">
      <alignment vertical="center"/>
    </xf>
    <xf numFmtId="0" fontId="13" fillId="0" borderId="2" xfId="54" applyFont="1" applyFill="1" applyBorder="1" applyAlignment="1">
      <alignment horizontal="left" vertical="center" wrapText="1"/>
    </xf>
    <xf numFmtId="188" fontId="48" fillId="0" borderId="0" xfId="54" applyNumberFormat="1" applyFill="1">
      <alignment vertical="center"/>
    </xf>
    <xf numFmtId="182" fontId="13" fillId="0" borderId="2" xfId="39" applyNumberFormat="1" applyFont="1" applyFill="1" applyBorder="1" applyAlignment="1" applyProtection="1">
      <alignment horizontal="center" vertical="center" wrapText="1"/>
    </xf>
    <xf numFmtId="0" fontId="18" fillId="0" borderId="0" xfId="39" applyFont="1" applyFill="1"/>
    <xf numFmtId="188" fontId="48" fillId="0" borderId="0" xfId="54" applyNumberFormat="1" applyFont="1" applyFill="1">
      <alignment vertical="center"/>
    </xf>
    <xf numFmtId="182" fontId="0" fillId="0" borderId="0" xfId="0" applyNumberFormat="1" applyFont="1" applyFill="1" applyAlignment="1">
      <alignment vertical="center"/>
    </xf>
    <xf numFmtId="4" fontId="18" fillId="0" borderId="0" xfId="39" applyNumberFormat="1"/>
    <xf numFmtId="189" fontId="20" fillId="0" borderId="4" xfId="39" applyNumberFormat="1" applyFont="1" applyBorder="1" applyAlignment="1" applyProtection="1">
      <alignment horizontal="center" vertical="center"/>
    </xf>
    <xf numFmtId="0" fontId="11" fillId="0" borderId="0" xfId="0" applyFont="1" applyFill="1" applyAlignment="1">
      <alignment vertical="center" wrapText="1"/>
    </xf>
    <xf numFmtId="182" fontId="6" fillId="0" borderId="2" xfId="0" applyNumberFormat="1" applyFont="1" applyFill="1" applyBorder="1" applyAlignment="1">
      <alignment horizontal="center" vertical="center" wrapText="1"/>
    </xf>
    <xf numFmtId="3" fontId="10" fillId="0" borderId="0" xfId="0" applyNumberFormat="1" applyFont="1" applyFill="1">
      <alignment vertical="center"/>
    </xf>
    <xf numFmtId="0" fontId="48" fillId="0" borderId="0" xfId="61">
      <alignment vertical="center"/>
    </xf>
    <xf numFmtId="0" fontId="6" fillId="0" borderId="2" xfId="59" applyFont="1" applyFill="1" applyBorder="1" applyAlignment="1">
      <alignment horizontal="center" vertical="center" wrapText="1"/>
    </xf>
    <xf numFmtId="182" fontId="6" fillId="0" borderId="2" xfId="59" applyNumberFormat="1" applyFont="1" applyFill="1" applyBorder="1" applyAlignment="1">
      <alignment horizontal="center" vertical="center" wrapText="1"/>
    </xf>
    <xf numFmtId="0" fontId="54" fillId="0" borderId="2" xfId="61" applyFont="1" applyFill="1" applyBorder="1">
      <alignment vertical="center"/>
    </xf>
    <xf numFmtId="182" fontId="55" fillId="0" borderId="2" xfId="61" applyNumberFormat="1" applyFont="1" applyFill="1" applyBorder="1" applyAlignment="1">
      <alignment horizontal="center" vertical="center"/>
    </xf>
    <xf numFmtId="183" fontId="56" fillId="0" borderId="2" xfId="59" applyNumberFormat="1" applyFont="1" applyFill="1" applyBorder="1" applyAlignment="1">
      <alignment horizontal="center" vertical="center" wrapText="1"/>
    </xf>
    <xf numFmtId="182" fontId="48" fillId="0" borderId="0" xfId="61" applyNumberFormat="1">
      <alignment vertical="center"/>
    </xf>
    <xf numFmtId="0" fontId="57" fillId="0" borderId="2" xfId="61" applyFont="1" applyBorder="1" applyAlignment="1">
      <alignment horizontal="center" vertical="center" wrapText="1"/>
    </xf>
    <xf numFmtId="0" fontId="57" fillId="0" borderId="2" xfId="61" applyFont="1" applyBorder="1" applyAlignment="1">
      <alignment horizontal="justify" vertical="center"/>
    </xf>
    <xf numFmtId="182" fontId="57" fillId="0" borderId="2" xfId="61" applyNumberFormat="1" applyFont="1" applyFill="1" applyBorder="1" applyAlignment="1">
      <alignment horizontal="center" vertical="center"/>
    </xf>
    <xf numFmtId="183" fontId="58" fillId="0" borderId="2" xfId="59" applyNumberFormat="1" applyFont="1" applyFill="1" applyBorder="1" applyAlignment="1">
      <alignment horizontal="center" vertical="center" wrapText="1"/>
    </xf>
    <xf numFmtId="0" fontId="59" fillId="0" borderId="2" xfId="61" applyFont="1" applyBorder="1" applyAlignment="1">
      <alignment horizontal="center" vertical="center"/>
    </xf>
    <xf numFmtId="182" fontId="59" fillId="0" borderId="2" xfId="61" applyNumberFormat="1" applyFont="1" applyFill="1" applyBorder="1" applyAlignment="1">
      <alignment horizontal="center" vertical="center"/>
    </xf>
    <xf numFmtId="183" fontId="60" fillId="0" borderId="2" xfId="59" applyNumberFormat="1" applyFont="1" applyFill="1" applyBorder="1" applyAlignment="1">
      <alignment horizontal="center" vertical="center" wrapText="1"/>
    </xf>
    <xf numFmtId="0" fontId="61" fillId="0" borderId="2" xfId="61" applyFont="1" applyBorder="1" applyAlignment="1">
      <alignment horizontal="left" vertical="center" wrapText="1"/>
    </xf>
    <xf numFmtId="182" fontId="61" fillId="0" borderId="2" xfId="61" applyNumberFormat="1" applyFont="1" applyFill="1" applyBorder="1" applyAlignment="1">
      <alignment horizontal="center" vertical="center"/>
    </xf>
    <xf numFmtId="0" fontId="57" fillId="0" borderId="2" xfId="61" applyFont="1" applyBorder="1" applyAlignment="1">
      <alignment horizontal="center" vertical="center"/>
    </xf>
    <xf numFmtId="183" fontId="62" fillId="0" borderId="2" xfId="59" applyNumberFormat="1" applyFont="1" applyFill="1" applyBorder="1" applyAlignment="1">
      <alignment horizontal="center" vertical="center" wrapText="1"/>
    </xf>
    <xf numFmtId="0" fontId="63" fillId="0" borderId="2" xfId="61" applyFont="1" applyBorder="1" applyAlignment="1">
      <alignment horizontal="justify" vertical="center"/>
    </xf>
    <xf numFmtId="0" fontId="59" fillId="0" borderId="2" xfId="61" applyFont="1" applyBorder="1" applyAlignment="1">
      <alignment horizontal="center" vertical="center" wrapText="1"/>
    </xf>
    <xf numFmtId="191" fontId="48" fillId="0" borderId="0" xfId="61" applyNumberFormat="1">
      <alignment vertical="center"/>
    </xf>
    <xf numFmtId="0" fontId="12" fillId="0" borderId="2" xfId="65" applyFont="1" applyFill="1" applyBorder="1" applyAlignment="1">
      <alignment vertical="center" wrapText="1"/>
    </xf>
    <xf numFmtId="0" fontId="12" fillId="0" borderId="2" xfId="65" applyFont="1" applyFill="1" applyBorder="1" applyAlignment="1">
      <alignment horizontal="center" vertical="center" wrapText="1"/>
    </xf>
    <xf numFmtId="0" fontId="13" fillId="0" borderId="2" xfId="65" applyFont="1" applyFill="1" applyBorder="1" applyAlignment="1">
      <alignment vertical="center" wrapText="1"/>
    </xf>
    <xf numFmtId="0" fontId="13" fillId="0" borderId="2" xfId="65" applyFont="1" applyFill="1" applyBorder="1" applyAlignment="1">
      <alignment horizontal="center" vertical="center" wrapText="1"/>
    </xf>
    <xf numFmtId="182" fontId="8" fillId="0" borderId="0" xfId="52" applyNumberFormat="1" applyFont="1" applyFill="1" applyAlignment="1">
      <alignment horizontal="center" vertical="center"/>
    </xf>
    <xf numFmtId="185" fontId="12" fillId="0" borderId="2" xfId="65" applyNumberFormat="1" applyFont="1" applyFill="1" applyBorder="1" applyAlignment="1">
      <alignment horizontal="center" vertical="center" wrapText="1"/>
    </xf>
    <xf numFmtId="185" fontId="13" fillId="0" borderId="2" xfId="65" applyNumberFormat="1" applyFont="1" applyFill="1" applyBorder="1" applyAlignment="1">
      <alignment horizontal="center" vertical="center" wrapText="1"/>
    </xf>
    <xf numFmtId="0" fontId="75" fillId="0" borderId="0" xfId="45" applyFont="1" applyAlignment="1">
      <alignment vertical="center"/>
    </xf>
    <xf numFmtId="0" fontId="88" fillId="0" borderId="0" xfId="45" applyFont="1" applyAlignment="1">
      <alignment vertical="center"/>
    </xf>
    <xf numFmtId="0" fontId="89" fillId="0" borderId="0" xfId="45" applyFont="1">
      <alignment vertical="center"/>
    </xf>
    <xf numFmtId="0" fontId="6" fillId="0" borderId="2" xfId="45" applyFont="1" applyFill="1" applyBorder="1" applyAlignment="1">
      <alignment vertical="center" wrapText="1"/>
    </xf>
    <xf numFmtId="185" fontId="6" fillId="0" borderId="2" xfId="45" applyNumberFormat="1" applyFont="1" applyFill="1" applyBorder="1" applyAlignment="1">
      <alignment horizontal="center" vertical="center"/>
    </xf>
    <xf numFmtId="185" fontId="13" fillId="0" borderId="2" xfId="45" applyNumberFormat="1" applyFont="1" applyFill="1" applyBorder="1" applyAlignment="1">
      <alignment horizontal="center" vertical="center"/>
    </xf>
    <xf numFmtId="0" fontId="36" fillId="0" borderId="0" xfId="0" applyFont="1" applyAlignment="1">
      <alignment horizontal="center" vertical="center" wrapText="1"/>
    </xf>
    <xf numFmtId="0" fontId="37" fillId="0" borderId="0" xfId="0" applyFont="1" applyAlignment="1">
      <alignment horizontal="center" vertical="center"/>
    </xf>
    <xf numFmtId="57" fontId="37" fillId="0" borderId="0" xfId="0" applyNumberFormat="1" applyFont="1" applyAlignment="1">
      <alignment horizontal="center" vertical="center"/>
    </xf>
    <xf numFmtId="0" fontId="34" fillId="0" borderId="0" xfId="0" applyFont="1" applyFill="1" applyAlignment="1">
      <alignment horizontal="left" vertical="center"/>
    </xf>
    <xf numFmtId="0" fontId="34" fillId="0" borderId="0" xfId="0" applyFont="1" applyFill="1" applyAlignment="1">
      <alignment horizontal="left" vertical="center" wrapText="1"/>
    </xf>
    <xf numFmtId="0" fontId="33" fillId="0" borderId="0" xfId="0" applyFont="1" applyFill="1" applyAlignment="1">
      <alignment horizontal="center" vertical="center"/>
    </xf>
    <xf numFmtId="0" fontId="2" fillId="0" borderId="0" xfId="0" applyFont="1" applyAlignment="1">
      <alignment horizontal="left" vertical="center"/>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3" fillId="0" borderId="0" xfId="0" applyFont="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182" fontId="12" fillId="0" borderId="5" xfId="0" applyNumberFormat="1" applyFont="1" applyFill="1" applyBorder="1" applyAlignment="1">
      <alignment horizontal="center" vertical="center"/>
    </xf>
    <xf numFmtId="182" fontId="12" fillId="0" borderId="7" xfId="0" applyNumberFormat="1" applyFont="1" applyFill="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3" fillId="0" borderId="0" xfId="0" applyFont="1" applyFill="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2" fillId="0" borderId="0" xfId="45" applyFont="1" applyAlignment="1">
      <alignment horizontal="left" vertical="center"/>
    </xf>
    <xf numFmtId="0" fontId="9" fillId="0" borderId="0" xfId="45" applyFont="1" applyAlignment="1">
      <alignment horizontal="center" vertical="center"/>
    </xf>
    <xf numFmtId="0" fontId="2" fillId="0" borderId="1" xfId="45" applyFont="1" applyBorder="1" applyAlignment="1">
      <alignment horizontal="center" vertical="center"/>
    </xf>
    <xf numFmtId="0" fontId="6" fillId="0" borderId="2" xfId="0" applyFont="1" applyBorder="1" applyAlignment="1">
      <alignment horizontal="center" vertical="center"/>
    </xf>
    <xf numFmtId="0" fontId="30" fillId="0" borderId="8" xfId="0" applyFont="1" applyFill="1" applyBorder="1" applyAlignment="1">
      <alignment horizontal="left" vertical="center" wrapText="1"/>
    </xf>
    <xf numFmtId="0" fontId="3" fillId="0" borderId="0" xfId="39"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2" fillId="0" borderId="0" xfId="39" applyFont="1" applyFill="1" applyAlignment="1">
      <alignment horizontal="left" vertical="center"/>
    </xf>
    <xf numFmtId="0" fontId="3" fillId="0" borderId="0" xfId="39" applyFont="1" applyFill="1" applyBorder="1" applyAlignment="1">
      <alignment horizontal="center" vertical="center"/>
    </xf>
    <xf numFmtId="0" fontId="28" fillId="0" borderId="9" xfId="39" applyFont="1" applyBorder="1" applyAlignment="1" applyProtection="1">
      <alignment horizontal="center" vertical="center"/>
    </xf>
    <xf numFmtId="0" fontId="28" fillId="0" borderId="10" xfId="39" applyFont="1" applyBorder="1" applyAlignment="1" applyProtection="1">
      <alignment horizontal="center" vertical="center"/>
    </xf>
    <xf numFmtId="0" fontId="6" fillId="0" borderId="11" xfId="39" applyFont="1" applyBorder="1" applyAlignment="1">
      <alignment horizontal="center" vertical="center"/>
    </xf>
    <xf numFmtId="0" fontId="6" fillId="0" borderId="12" xfId="39" applyFont="1" applyBorder="1" applyAlignment="1">
      <alignment horizontal="center" vertical="center"/>
    </xf>
    <xf numFmtId="0" fontId="13" fillId="0" borderId="8" xfId="44" applyFont="1" applyBorder="1" applyAlignment="1">
      <alignment vertical="center"/>
    </xf>
    <xf numFmtId="0" fontId="13" fillId="0" borderId="5" xfId="54" applyFont="1" applyFill="1" applyBorder="1" applyAlignment="1">
      <alignment horizontal="center" vertical="center"/>
    </xf>
    <xf numFmtId="0" fontId="13" fillId="0" borderId="7" xfId="54" applyFont="1" applyFill="1" applyBorder="1" applyAlignment="1">
      <alignment horizontal="center" vertical="center"/>
    </xf>
    <xf numFmtId="0" fontId="6" fillId="0" borderId="5" xfId="54" applyFont="1" applyFill="1" applyBorder="1" applyAlignment="1">
      <alignment horizontal="center" vertical="center"/>
    </xf>
    <xf numFmtId="0" fontId="6" fillId="0" borderId="7" xfId="54" applyFont="1" applyFill="1" applyBorder="1" applyAlignment="1">
      <alignment horizontal="center" vertical="center"/>
    </xf>
    <xf numFmtId="0" fontId="3" fillId="0" borderId="0" xfId="54" applyFont="1" applyAlignment="1">
      <alignment horizontal="center" vertical="center"/>
    </xf>
    <xf numFmtId="0" fontId="6" fillId="0" borderId="5" xfId="54" applyFont="1" applyBorder="1" applyAlignment="1">
      <alignment horizontal="center" vertical="center"/>
    </xf>
    <xf numFmtId="0" fontId="6" fillId="0" borderId="7" xfId="54" applyFont="1" applyBorder="1" applyAlignment="1">
      <alignment horizontal="center" vertical="center"/>
    </xf>
    <xf numFmtId="0" fontId="12" fillId="0" borderId="5" xfId="54" applyFont="1" applyBorder="1" applyAlignment="1">
      <alignment horizontal="center" vertical="center" wrapText="1"/>
    </xf>
    <xf numFmtId="0" fontId="12" fillId="0" borderId="7" xfId="54" applyFont="1" applyBorder="1" applyAlignment="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wrapText="1"/>
    </xf>
    <xf numFmtId="0" fontId="12" fillId="0" borderId="5" xfId="54" applyFont="1" applyFill="1" applyBorder="1" applyAlignment="1">
      <alignment horizontal="center" vertical="center"/>
    </xf>
    <xf numFmtId="0" fontId="12" fillId="0" borderId="7" xfId="54" applyFont="1" applyFill="1" applyBorder="1" applyAlignment="1">
      <alignment horizontal="center" vertical="center"/>
    </xf>
    <xf numFmtId="0" fontId="12" fillId="0" borderId="5" xfId="54" applyFont="1" applyBorder="1" applyAlignment="1">
      <alignment horizontal="center" vertical="center"/>
    </xf>
    <xf numFmtId="0" fontId="12" fillId="0" borderId="7" xfId="54" applyFont="1" applyBorder="1" applyAlignment="1">
      <alignment horizontal="center" vertical="center"/>
    </xf>
    <xf numFmtId="0" fontId="2" fillId="0" borderId="0" xfId="46" applyFont="1" applyAlignment="1">
      <alignment horizontal="left" vertical="center"/>
    </xf>
    <xf numFmtId="0" fontId="2" fillId="0" borderId="1" xfId="46" applyFont="1" applyBorder="1" applyAlignment="1">
      <alignment horizontal="center" vertical="center"/>
    </xf>
    <xf numFmtId="0" fontId="9" fillId="0" borderId="0" xfId="46" applyFont="1" applyAlignment="1">
      <alignment horizontal="center" vertical="center"/>
    </xf>
    <xf numFmtId="49" fontId="3" fillId="0" borderId="0" xfId="40" applyNumberFormat="1" applyFont="1" applyFill="1" applyAlignment="1">
      <alignment horizontal="center" vertical="center"/>
    </xf>
    <xf numFmtId="0" fontId="2" fillId="0" borderId="0" xfId="39" applyFont="1" applyFill="1" applyBorder="1" applyAlignment="1">
      <alignment horizontal="right" vertical="center"/>
    </xf>
    <xf numFmtId="0" fontId="6" fillId="0" borderId="2" xfId="39" applyFont="1" applyFill="1" applyBorder="1" applyAlignment="1">
      <alignment horizontal="center" vertical="center"/>
    </xf>
    <xf numFmtId="0" fontId="12" fillId="0" borderId="2" xfId="39" applyFont="1" applyFill="1" applyBorder="1" applyAlignment="1">
      <alignment horizontal="center" vertical="center" wrapText="1"/>
    </xf>
    <xf numFmtId="0" fontId="6" fillId="0" borderId="2" xfId="12" applyFont="1" applyFill="1" applyBorder="1" applyAlignment="1">
      <alignment horizontal="center" vertical="center" wrapText="1"/>
    </xf>
    <xf numFmtId="182" fontId="6" fillId="0" borderId="2" xfId="12" applyNumberFormat="1" applyFont="1" applyFill="1" applyBorder="1" applyAlignment="1">
      <alignment horizontal="center" vertical="center" wrapText="1"/>
    </xf>
    <xf numFmtId="0" fontId="6" fillId="0" borderId="2" xfId="39" applyFont="1" applyFill="1" applyBorder="1" applyAlignment="1">
      <alignment horizontal="center" vertical="center" wrapText="1"/>
    </xf>
    <xf numFmtId="182" fontId="6" fillId="0" borderId="2" xfId="39" applyNumberFormat="1" applyFont="1" applyFill="1" applyBorder="1" applyAlignment="1">
      <alignment horizontal="center" vertical="center" wrapText="1"/>
    </xf>
    <xf numFmtId="0" fontId="6" fillId="0" borderId="9" xfId="39" applyFont="1" applyBorder="1" applyAlignment="1">
      <alignment horizontal="center" vertical="center"/>
    </xf>
    <xf numFmtId="0" fontId="6" fillId="0" borderId="10" xfId="39" applyFont="1" applyBorder="1" applyAlignment="1">
      <alignment horizontal="center" vertical="center"/>
    </xf>
    <xf numFmtId="0" fontId="10" fillId="0" borderId="8" xfId="46" applyFont="1" applyBorder="1" applyAlignment="1">
      <alignment horizontal="left" vertical="center"/>
    </xf>
    <xf numFmtId="0" fontId="3" fillId="0" borderId="0" xfId="0" applyFont="1" applyAlignment="1">
      <alignment horizontal="center" vertical="center" wrapText="1"/>
    </xf>
    <xf numFmtId="0" fontId="2" fillId="0" borderId="1" xfId="0" applyFont="1" applyBorder="1" applyAlignment="1">
      <alignment horizontal="right" vertical="center"/>
    </xf>
    <xf numFmtId="0" fontId="6" fillId="0" borderId="2" xfId="0" applyFont="1" applyFill="1" applyBorder="1" applyAlignment="1">
      <alignment horizontal="center"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xf>
    <xf numFmtId="0" fontId="2" fillId="0" borderId="0" xfId="53" applyFont="1" applyAlignment="1">
      <alignment horizontal="left" vertical="center"/>
    </xf>
    <xf numFmtId="0" fontId="3" fillId="0" borderId="0" xfId="48" applyFont="1" applyAlignment="1">
      <alignment horizontal="center" vertical="center"/>
    </xf>
    <xf numFmtId="0" fontId="2" fillId="0" borderId="0" xfId="52" applyFont="1" applyAlignment="1">
      <alignment horizontal="left" vertical="center"/>
    </xf>
    <xf numFmtId="0" fontId="3" fillId="0" borderId="0" xfId="47" applyFont="1" applyAlignment="1">
      <alignment horizontal="center" vertical="center"/>
    </xf>
    <xf numFmtId="0" fontId="6" fillId="0" borderId="13" xfId="65" applyFont="1" applyBorder="1" applyAlignment="1">
      <alignment horizontal="center" vertical="center" wrapText="1"/>
    </xf>
    <xf numFmtId="0" fontId="6" fillId="0" borderId="14" xfId="65" applyFont="1" applyBorder="1" applyAlignment="1">
      <alignment horizontal="center" vertical="center" wrapText="1"/>
    </xf>
    <xf numFmtId="0" fontId="6" fillId="0" borderId="5" xfId="65" applyFont="1" applyBorder="1" applyAlignment="1">
      <alignment horizontal="center" vertical="center" wrapText="1"/>
    </xf>
    <xf numFmtId="0" fontId="6" fillId="0" borderId="15" xfId="65" applyFont="1" applyBorder="1" applyAlignment="1">
      <alignment horizontal="center" vertical="center" wrapText="1"/>
    </xf>
    <xf numFmtId="0" fontId="6" fillId="0" borderId="7" xfId="65" applyFont="1" applyBorder="1" applyAlignment="1">
      <alignment horizontal="center" vertical="center" wrapText="1"/>
    </xf>
    <xf numFmtId="0" fontId="9" fillId="0" borderId="0" xfId="47" applyFont="1" applyAlignment="1">
      <alignment horizontal="center" vertical="center"/>
    </xf>
    <xf numFmtId="0" fontId="55" fillId="0" borderId="5" xfId="19" applyFont="1" applyBorder="1" applyAlignment="1">
      <alignment horizontal="center" vertical="center"/>
    </xf>
    <xf numFmtId="0" fontId="55" fillId="0" borderId="7" xfId="19" applyFont="1" applyBorder="1" applyAlignment="1">
      <alignment horizontal="center" vertical="center"/>
    </xf>
    <xf numFmtId="0" fontId="59" fillId="0" borderId="2" xfId="61" applyFont="1" applyBorder="1" applyAlignment="1">
      <alignment horizontal="center" vertical="center" wrapText="1"/>
    </xf>
    <xf numFmtId="0" fontId="2" fillId="0" borderId="0" xfId="61" applyFont="1" applyFill="1" applyAlignment="1">
      <alignment horizontal="left" vertical="center"/>
    </xf>
    <xf numFmtId="0" fontId="59" fillId="0" borderId="13" xfId="61" applyFont="1" applyBorder="1" applyAlignment="1">
      <alignment horizontal="center" vertical="center" wrapText="1"/>
    </xf>
    <xf numFmtId="0" fontId="59" fillId="0" borderId="16" xfId="61" applyFont="1" applyBorder="1" applyAlignment="1">
      <alignment horizontal="center" vertical="center" wrapText="1"/>
    </xf>
    <xf numFmtId="0" fontId="59" fillId="0" borderId="14" xfId="61" applyFont="1" applyBorder="1" applyAlignment="1">
      <alignment horizontal="center" vertical="center" wrapText="1"/>
    </xf>
    <xf numFmtId="0" fontId="9" fillId="0" borderId="0" xfId="58" applyFont="1" applyFill="1" applyAlignment="1">
      <alignment horizontal="center" vertical="center" wrapText="1"/>
    </xf>
    <xf numFmtId="0" fontId="4" fillId="0" borderId="1" xfId="58" applyFont="1" applyFill="1" applyBorder="1" applyAlignment="1">
      <alignment horizontal="left" wrapText="1"/>
    </xf>
    <xf numFmtId="0" fontId="55" fillId="0" borderId="2" xfId="61" applyFont="1" applyFill="1" applyBorder="1" applyAlignment="1">
      <alignment horizontal="center" vertical="center"/>
    </xf>
  </cellXfs>
  <cellStyles count="3956">
    <cellStyle name="20% - 强调文字颜色 1 2" xfId="89"/>
    <cellStyle name="20% - 强调文字颜色 1 2 2" xfId="90"/>
    <cellStyle name="20% - 强调文字颜色 1 2 2 2" xfId="91"/>
    <cellStyle name="20% - 强调文字颜色 1 2 2 2 2" xfId="92"/>
    <cellStyle name="20% - 强调文字颜色 1 2 2 2 2 2" xfId="93"/>
    <cellStyle name="20% - 强调文字颜色 1 2 2 2 3" xfId="94"/>
    <cellStyle name="20% - 强调文字颜色 1 2 2 3" xfId="95"/>
    <cellStyle name="20% - 强调文字颜色 1 2 3" xfId="96"/>
    <cellStyle name="20% - 强调文字颜色 1 2 3 2" xfId="97"/>
    <cellStyle name="20% - 强调文字颜色 1 2 3 2 2" xfId="98"/>
    <cellStyle name="20% - 强调文字颜色 1 2 3 3" xfId="99"/>
    <cellStyle name="20% - 强调文字颜色 1 2 4" xfId="100"/>
    <cellStyle name="20% - 强调文字颜色 1 3" xfId="101"/>
    <cellStyle name="20% - 强调文字颜色 1 3 2" xfId="102"/>
    <cellStyle name="20% - 强调文字颜色 1 3 2 2" xfId="103"/>
    <cellStyle name="20% - 强调文字颜色 1 3 2 2 2" xfId="104"/>
    <cellStyle name="20% - 强调文字颜色 1 3 2 2 2 2" xfId="105"/>
    <cellStyle name="20% - 强调文字颜色 1 3 2 2 3" xfId="106"/>
    <cellStyle name="20% - 强调文字颜色 1 3 2 3" xfId="107"/>
    <cellStyle name="20% - 强调文字颜色 1 3 3" xfId="108"/>
    <cellStyle name="20% - 强调文字颜色 1 3 3 2" xfId="109"/>
    <cellStyle name="20% - 强调文字颜色 1 3 3 2 2" xfId="110"/>
    <cellStyle name="20% - 强调文字颜色 1 3 3 3" xfId="111"/>
    <cellStyle name="20% - 强调文字颜色 1 3 4" xfId="112"/>
    <cellStyle name="20% - 强调文字颜色 2 2" xfId="113"/>
    <cellStyle name="20% - 强调文字颜色 2 2 2" xfId="114"/>
    <cellStyle name="20% - 强调文字颜色 2 2 2 2" xfId="115"/>
    <cellStyle name="20% - 强调文字颜色 2 2 2 2 2" xfId="116"/>
    <cellStyle name="20% - 强调文字颜色 2 2 2 2 2 2" xfId="117"/>
    <cellStyle name="20% - 强调文字颜色 2 2 2 2 3" xfId="118"/>
    <cellStyle name="20% - 强调文字颜色 2 2 2 3" xfId="119"/>
    <cellStyle name="20% - 强调文字颜色 2 2 3" xfId="120"/>
    <cellStyle name="20% - 强调文字颜色 2 2 3 2" xfId="121"/>
    <cellStyle name="20% - 强调文字颜色 2 2 3 2 2" xfId="122"/>
    <cellStyle name="20% - 强调文字颜色 2 2 3 3" xfId="123"/>
    <cellStyle name="20% - 强调文字颜色 2 2 4" xfId="124"/>
    <cellStyle name="20% - 强调文字颜色 2 3" xfId="125"/>
    <cellStyle name="20% - 强调文字颜色 2 3 2" xfId="126"/>
    <cellStyle name="20% - 强调文字颜色 2 3 2 2" xfId="127"/>
    <cellStyle name="20% - 强调文字颜色 2 3 2 2 2" xfId="128"/>
    <cellStyle name="20% - 强调文字颜色 2 3 2 2 2 2" xfId="129"/>
    <cellStyle name="20% - 强调文字颜色 2 3 2 2 3" xfId="130"/>
    <cellStyle name="20% - 强调文字颜色 2 3 2 3" xfId="131"/>
    <cellStyle name="20% - 强调文字颜色 2 3 3" xfId="132"/>
    <cellStyle name="20% - 强调文字颜色 2 3 3 2" xfId="133"/>
    <cellStyle name="20% - 强调文字颜色 2 3 3 2 2" xfId="134"/>
    <cellStyle name="20% - 强调文字颜色 2 3 3 3" xfId="135"/>
    <cellStyle name="20% - 强调文字颜色 2 3 4" xfId="136"/>
    <cellStyle name="20% - 强调文字颜色 3 2" xfId="137"/>
    <cellStyle name="20% - 强调文字颜色 3 2 2" xfId="138"/>
    <cellStyle name="20% - 强调文字颜色 3 2 2 2" xfId="139"/>
    <cellStyle name="20% - 强调文字颜色 3 2 2 2 2" xfId="140"/>
    <cellStyle name="20% - 强调文字颜色 3 2 2 2 2 2" xfId="141"/>
    <cellStyle name="20% - 强调文字颜色 3 2 2 2 3" xfId="142"/>
    <cellStyle name="20% - 强调文字颜色 3 2 2 3" xfId="143"/>
    <cellStyle name="20% - 强调文字颜色 3 2 3" xfId="144"/>
    <cellStyle name="20% - 强调文字颜色 3 2 3 2" xfId="145"/>
    <cellStyle name="20% - 强调文字颜色 3 2 3 2 2" xfId="146"/>
    <cellStyle name="20% - 强调文字颜色 3 2 3 3" xfId="147"/>
    <cellStyle name="20% - 强调文字颜色 3 2 4" xfId="148"/>
    <cellStyle name="20% - 强调文字颜色 3 3" xfId="149"/>
    <cellStyle name="20% - 强调文字颜色 3 3 2" xfId="150"/>
    <cellStyle name="20% - 强调文字颜色 3 3 2 2" xfId="151"/>
    <cellStyle name="20% - 强调文字颜色 3 3 2 2 2" xfId="152"/>
    <cellStyle name="20% - 强调文字颜色 3 3 2 2 2 2" xfId="153"/>
    <cellStyle name="20% - 强调文字颜色 3 3 2 2 3" xfId="154"/>
    <cellStyle name="20% - 强调文字颜色 3 3 2 3" xfId="155"/>
    <cellStyle name="20% - 强调文字颜色 3 3 3" xfId="156"/>
    <cellStyle name="20% - 强调文字颜色 3 3 3 2" xfId="157"/>
    <cellStyle name="20% - 强调文字颜色 3 3 3 2 2" xfId="158"/>
    <cellStyle name="20% - 强调文字颜色 3 3 3 3" xfId="159"/>
    <cellStyle name="20% - 强调文字颜色 3 3 4" xfId="160"/>
    <cellStyle name="20% - 强调文字颜色 4 2" xfId="161"/>
    <cellStyle name="20% - 强调文字颜色 4 2 2" xfId="162"/>
    <cellStyle name="20% - 强调文字颜色 4 2 2 2" xfId="163"/>
    <cellStyle name="20% - 强调文字颜色 4 2 2 2 2" xfId="164"/>
    <cellStyle name="20% - 强调文字颜色 4 2 2 2 2 2" xfId="165"/>
    <cellStyle name="20% - 强调文字颜色 4 2 2 2 3" xfId="166"/>
    <cellStyle name="20% - 强调文字颜色 4 2 2 3" xfId="167"/>
    <cellStyle name="20% - 强调文字颜色 4 2 3" xfId="168"/>
    <cellStyle name="20% - 强调文字颜色 4 2 3 2" xfId="169"/>
    <cellStyle name="20% - 强调文字颜色 4 2 3 2 2" xfId="170"/>
    <cellStyle name="20% - 强调文字颜色 4 2 3 3" xfId="171"/>
    <cellStyle name="20% - 强调文字颜色 4 2 4" xfId="172"/>
    <cellStyle name="20% - 强调文字颜色 4 3" xfId="173"/>
    <cellStyle name="20% - 强调文字颜色 4 3 2" xfId="174"/>
    <cellStyle name="20% - 强调文字颜色 4 3 2 2" xfId="175"/>
    <cellStyle name="20% - 强调文字颜色 4 3 2 2 2" xfId="176"/>
    <cellStyle name="20% - 强调文字颜色 4 3 2 2 2 2" xfId="177"/>
    <cellStyle name="20% - 强调文字颜色 4 3 2 2 3" xfId="178"/>
    <cellStyle name="20% - 强调文字颜色 4 3 2 3" xfId="179"/>
    <cellStyle name="20% - 强调文字颜色 4 3 3" xfId="180"/>
    <cellStyle name="20% - 强调文字颜色 4 3 3 2" xfId="181"/>
    <cellStyle name="20% - 强调文字颜色 4 3 3 2 2" xfId="182"/>
    <cellStyle name="20% - 强调文字颜色 4 3 3 3" xfId="183"/>
    <cellStyle name="20% - 强调文字颜色 4 3 4" xfId="184"/>
    <cellStyle name="20% - 强调文字颜色 5 2" xfId="185"/>
    <cellStyle name="20% - 强调文字颜色 5 2 2" xfId="186"/>
    <cellStyle name="20% - 强调文字颜色 5 2 2 2" xfId="187"/>
    <cellStyle name="20% - 强调文字颜色 5 2 2 2 2" xfId="188"/>
    <cellStyle name="20% - 强调文字颜色 5 2 2 2 2 2" xfId="189"/>
    <cellStyle name="20% - 强调文字颜色 5 2 2 2 3" xfId="190"/>
    <cellStyle name="20% - 强调文字颜色 5 2 2 3" xfId="191"/>
    <cellStyle name="20% - 强调文字颜色 5 2 3" xfId="192"/>
    <cellStyle name="20% - 强调文字颜色 5 2 3 2" xfId="193"/>
    <cellStyle name="20% - 强调文字颜色 5 2 3 2 2" xfId="194"/>
    <cellStyle name="20% - 强调文字颜色 5 2 3 3" xfId="195"/>
    <cellStyle name="20% - 强调文字颜色 5 2 4" xfId="196"/>
    <cellStyle name="20% - 强调文字颜色 5 3" xfId="197"/>
    <cellStyle name="20% - 强调文字颜色 5 3 2" xfId="198"/>
    <cellStyle name="20% - 强调文字颜色 5 3 2 2" xfId="199"/>
    <cellStyle name="20% - 强调文字颜色 5 3 2 2 2" xfId="200"/>
    <cellStyle name="20% - 强调文字颜色 5 3 2 2 2 2" xfId="201"/>
    <cellStyle name="20% - 强调文字颜色 5 3 2 2 3" xfId="202"/>
    <cellStyle name="20% - 强调文字颜色 5 3 2 3" xfId="203"/>
    <cellStyle name="20% - 强调文字颜色 5 3 3" xfId="204"/>
    <cellStyle name="20% - 强调文字颜色 5 3 3 2" xfId="205"/>
    <cellStyle name="20% - 强调文字颜色 5 3 3 2 2" xfId="206"/>
    <cellStyle name="20% - 强调文字颜色 5 3 3 3" xfId="207"/>
    <cellStyle name="20% - 强调文字颜色 5 3 4" xfId="208"/>
    <cellStyle name="20% - 强调文字颜色 6 2" xfId="209"/>
    <cellStyle name="20% - 强调文字颜色 6 2 2" xfId="210"/>
    <cellStyle name="20% - 强调文字颜色 6 2 2 2" xfId="211"/>
    <cellStyle name="20% - 强调文字颜色 6 2 2 2 2" xfId="212"/>
    <cellStyle name="20% - 强调文字颜色 6 2 2 2 2 2" xfId="213"/>
    <cellStyle name="20% - 强调文字颜色 6 2 2 2 3" xfId="214"/>
    <cellStyle name="20% - 强调文字颜色 6 2 2 3" xfId="215"/>
    <cellStyle name="20% - 强调文字颜色 6 2 3" xfId="216"/>
    <cellStyle name="20% - 强调文字颜色 6 2 3 2" xfId="217"/>
    <cellStyle name="20% - 强调文字颜色 6 2 3 2 2" xfId="218"/>
    <cellStyle name="20% - 强调文字颜色 6 2 3 3" xfId="219"/>
    <cellStyle name="20% - 强调文字颜色 6 2 4" xfId="220"/>
    <cellStyle name="20% - 强调文字颜色 6 3" xfId="221"/>
    <cellStyle name="20% - 强调文字颜色 6 3 2" xfId="222"/>
    <cellStyle name="20% - 强调文字颜色 6 3 2 2" xfId="223"/>
    <cellStyle name="20% - 强调文字颜色 6 3 2 2 2" xfId="224"/>
    <cellStyle name="20% - 强调文字颜色 6 3 2 2 2 2" xfId="225"/>
    <cellStyle name="20% - 强调文字颜色 6 3 2 2 3" xfId="226"/>
    <cellStyle name="20% - 强调文字颜色 6 3 2 3" xfId="227"/>
    <cellStyle name="20% - 强调文字颜色 6 3 3" xfId="228"/>
    <cellStyle name="20% - 强调文字颜色 6 3 3 2" xfId="229"/>
    <cellStyle name="20% - 强调文字颜色 6 3 3 2 2" xfId="230"/>
    <cellStyle name="20% - 强调文字颜色 6 3 3 3" xfId="231"/>
    <cellStyle name="20% - 强调文字颜色 6 3 4" xfId="232"/>
    <cellStyle name="40% - 强调文字颜色 1 2" xfId="233"/>
    <cellStyle name="40% - 强调文字颜色 1 2 2" xfId="234"/>
    <cellStyle name="40% - 强调文字颜色 1 2 2 2" xfId="235"/>
    <cellStyle name="40% - 强调文字颜色 1 2 2 2 2" xfId="236"/>
    <cellStyle name="40% - 强调文字颜色 1 2 2 2 2 2" xfId="237"/>
    <cellStyle name="40% - 强调文字颜色 1 2 2 2 3" xfId="238"/>
    <cellStyle name="40% - 强调文字颜色 1 2 2 3" xfId="239"/>
    <cellStyle name="40% - 强调文字颜色 1 2 3" xfId="240"/>
    <cellStyle name="40% - 强调文字颜色 1 2 3 2" xfId="241"/>
    <cellStyle name="40% - 强调文字颜色 1 2 3 2 2" xfId="242"/>
    <cellStyle name="40% - 强调文字颜色 1 2 3 3" xfId="243"/>
    <cellStyle name="40% - 强调文字颜色 1 2 4" xfId="244"/>
    <cellStyle name="40% - 强调文字颜色 1 3" xfId="245"/>
    <cellStyle name="40% - 强调文字颜色 1 3 2" xfId="246"/>
    <cellStyle name="40% - 强调文字颜色 1 3 2 2" xfId="247"/>
    <cellStyle name="40% - 强调文字颜色 1 3 2 2 2" xfId="248"/>
    <cellStyle name="40% - 强调文字颜色 1 3 2 2 2 2" xfId="249"/>
    <cellStyle name="40% - 强调文字颜色 1 3 2 2 3" xfId="250"/>
    <cellStyle name="40% - 强调文字颜色 1 3 2 3" xfId="251"/>
    <cellStyle name="40% - 强调文字颜色 1 3 3" xfId="252"/>
    <cellStyle name="40% - 强调文字颜色 1 3 3 2" xfId="253"/>
    <cellStyle name="40% - 强调文字颜色 1 3 3 2 2" xfId="254"/>
    <cellStyle name="40% - 强调文字颜色 1 3 3 3" xfId="255"/>
    <cellStyle name="40% - 强调文字颜色 1 3 4" xfId="256"/>
    <cellStyle name="40% - 强调文字颜色 2 2" xfId="257"/>
    <cellStyle name="40% - 强调文字颜色 2 2 2" xfId="258"/>
    <cellStyle name="40% - 强调文字颜色 2 2 2 2" xfId="259"/>
    <cellStyle name="40% - 强调文字颜色 2 2 2 2 2" xfId="260"/>
    <cellStyle name="40% - 强调文字颜色 2 2 2 2 2 2" xfId="261"/>
    <cellStyle name="40% - 强调文字颜色 2 2 2 2 3" xfId="262"/>
    <cellStyle name="40% - 强调文字颜色 2 2 2 3" xfId="263"/>
    <cellStyle name="40% - 强调文字颜色 2 2 3" xfId="264"/>
    <cellStyle name="40% - 强调文字颜色 2 2 3 2" xfId="265"/>
    <cellStyle name="40% - 强调文字颜色 2 2 3 2 2" xfId="266"/>
    <cellStyle name="40% - 强调文字颜色 2 2 3 3" xfId="267"/>
    <cellStyle name="40% - 强调文字颜色 2 2 4" xfId="268"/>
    <cellStyle name="40% - 强调文字颜色 2 3" xfId="269"/>
    <cellStyle name="40% - 强调文字颜色 2 3 2" xfId="270"/>
    <cellStyle name="40% - 强调文字颜色 2 3 2 2" xfId="271"/>
    <cellStyle name="40% - 强调文字颜色 2 3 2 2 2" xfId="272"/>
    <cellStyle name="40% - 强调文字颜色 2 3 2 2 2 2" xfId="273"/>
    <cellStyle name="40% - 强调文字颜色 2 3 2 2 3" xfId="274"/>
    <cellStyle name="40% - 强调文字颜色 2 3 2 3" xfId="275"/>
    <cellStyle name="40% - 强调文字颜色 2 3 3" xfId="276"/>
    <cellStyle name="40% - 强调文字颜色 2 3 3 2" xfId="277"/>
    <cellStyle name="40% - 强调文字颜色 2 3 3 2 2" xfId="278"/>
    <cellStyle name="40% - 强调文字颜色 2 3 3 3" xfId="279"/>
    <cellStyle name="40% - 强调文字颜色 2 3 4" xfId="280"/>
    <cellStyle name="40% - 强调文字颜色 3 2" xfId="281"/>
    <cellStyle name="40% - 强调文字颜色 3 2 2" xfId="282"/>
    <cellStyle name="40% - 强调文字颜色 3 2 2 2" xfId="283"/>
    <cellStyle name="40% - 强调文字颜色 3 2 2 2 2" xfId="284"/>
    <cellStyle name="40% - 强调文字颜色 3 2 2 2 2 2" xfId="285"/>
    <cellStyle name="40% - 强调文字颜色 3 2 2 2 3" xfId="286"/>
    <cellStyle name="40% - 强调文字颜色 3 2 2 3" xfId="287"/>
    <cellStyle name="40% - 强调文字颜色 3 2 3" xfId="288"/>
    <cellStyle name="40% - 强调文字颜色 3 2 3 2" xfId="289"/>
    <cellStyle name="40% - 强调文字颜色 3 2 3 2 2" xfId="290"/>
    <cellStyle name="40% - 强调文字颜色 3 2 3 3" xfId="291"/>
    <cellStyle name="40% - 强调文字颜色 3 2 4" xfId="292"/>
    <cellStyle name="40% - 强调文字颜色 3 3" xfId="293"/>
    <cellStyle name="40% - 强调文字颜色 3 3 2" xfId="294"/>
    <cellStyle name="40% - 强调文字颜色 3 3 2 2" xfId="295"/>
    <cellStyle name="40% - 强调文字颜色 3 3 2 2 2" xfId="296"/>
    <cellStyle name="40% - 强调文字颜色 3 3 2 2 2 2" xfId="297"/>
    <cellStyle name="40% - 强调文字颜色 3 3 2 2 3" xfId="298"/>
    <cellStyle name="40% - 强调文字颜色 3 3 2 3" xfId="299"/>
    <cellStyle name="40% - 强调文字颜色 3 3 3" xfId="300"/>
    <cellStyle name="40% - 强调文字颜色 3 3 3 2" xfId="301"/>
    <cellStyle name="40% - 强调文字颜色 3 3 3 2 2" xfId="302"/>
    <cellStyle name="40% - 强调文字颜色 3 3 3 3" xfId="303"/>
    <cellStyle name="40% - 强调文字颜色 3 3 4" xfId="304"/>
    <cellStyle name="40% - 强调文字颜色 4 2" xfId="305"/>
    <cellStyle name="40% - 强调文字颜色 4 2 2" xfId="306"/>
    <cellStyle name="40% - 强调文字颜色 4 2 2 2" xfId="307"/>
    <cellStyle name="40% - 强调文字颜色 4 2 2 2 2" xfId="308"/>
    <cellStyle name="40% - 强调文字颜色 4 2 2 2 2 2" xfId="309"/>
    <cellStyle name="40% - 强调文字颜色 4 2 2 2 3" xfId="310"/>
    <cellStyle name="40% - 强调文字颜色 4 2 2 3" xfId="311"/>
    <cellStyle name="40% - 强调文字颜色 4 2 3" xfId="312"/>
    <cellStyle name="40% - 强调文字颜色 4 2 3 2" xfId="313"/>
    <cellStyle name="40% - 强调文字颜色 4 2 3 2 2" xfId="314"/>
    <cellStyle name="40% - 强调文字颜色 4 2 3 3" xfId="315"/>
    <cellStyle name="40% - 强调文字颜色 4 2 4" xfId="316"/>
    <cellStyle name="40% - 强调文字颜色 4 3" xfId="317"/>
    <cellStyle name="40% - 强调文字颜色 4 3 2" xfId="318"/>
    <cellStyle name="40% - 强调文字颜色 4 3 2 2" xfId="319"/>
    <cellStyle name="40% - 强调文字颜色 4 3 2 2 2" xfId="320"/>
    <cellStyle name="40% - 强调文字颜色 4 3 2 2 2 2" xfId="321"/>
    <cellStyle name="40% - 强调文字颜色 4 3 2 2 3" xfId="322"/>
    <cellStyle name="40% - 强调文字颜色 4 3 2 3" xfId="323"/>
    <cellStyle name="40% - 强调文字颜色 4 3 3" xfId="324"/>
    <cellStyle name="40% - 强调文字颜色 4 3 3 2" xfId="325"/>
    <cellStyle name="40% - 强调文字颜色 4 3 3 2 2" xfId="326"/>
    <cellStyle name="40% - 强调文字颜色 4 3 3 3" xfId="327"/>
    <cellStyle name="40% - 强调文字颜色 4 3 4" xfId="328"/>
    <cellStyle name="40% - 强调文字颜色 5 2" xfId="329"/>
    <cellStyle name="40% - 强调文字颜色 5 2 2" xfId="330"/>
    <cellStyle name="40% - 强调文字颜色 5 2 2 2" xfId="331"/>
    <cellStyle name="40% - 强调文字颜色 5 2 2 2 2" xfId="332"/>
    <cellStyle name="40% - 强调文字颜色 5 2 2 2 2 2" xfId="333"/>
    <cellStyle name="40% - 强调文字颜色 5 2 2 2 3" xfId="334"/>
    <cellStyle name="40% - 强调文字颜色 5 2 2 3" xfId="335"/>
    <cellStyle name="40% - 强调文字颜色 5 2 3" xfId="336"/>
    <cellStyle name="40% - 强调文字颜色 5 2 3 2" xfId="337"/>
    <cellStyle name="40% - 强调文字颜色 5 2 3 2 2" xfId="338"/>
    <cellStyle name="40% - 强调文字颜色 5 2 3 3" xfId="339"/>
    <cellStyle name="40% - 强调文字颜色 5 2 4" xfId="340"/>
    <cellStyle name="40% - 强调文字颜色 5 3" xfId="341"/>
    <cellStyle name="40% - 强调文字颜色 5 3 2" xfId="342"/>
    <cellStyle name="40% - 强调文字颜色 5 3 2 2" xfId="343"/>
    <cellStyle name="40% - 强调文字颜色 5 3 2 2 2" xfId="344"/>
    <cellStyle name="40% - 强调文字颜色 5 3 2 2 2 2" xfId="345"/>
    <cellStyle name="40% - 强调文字颜色 5 3 2 2 3" xfId="346"/>
    <cellStyle name="40% - 强调文字颜色 5 3 2 3" xfId="347"/>
    <cellStyle name="40% - 强调文字颜色 5 3 3" xfId="348"/>
    <cellStyle name="40% - 强调文字颜色 5 3 3 2" xfId="349"/>
    <cellStyle name="40% - 强调文字颜色 5 3 3 2 2" xfId="350"/>
    <cellStyle name="40% - 强调文字颜色 5 3 3 3" xfId="351"/>
    <cellStyle name="40% - 强调文字颜色 5 3 4" xfId="352"/>
    <cellStyle name="40% - 强调文字颜色 6 2" xfId="353"/>
    <cellStyle name="40% - 强调文字颜色 6 2 2" xfId="354"/>
    <cellStyle name="40% - 强调文字颜色 6 2 2 2" xfId="355"/>
    <cellStyle name="40% - 强调文字颜色 6 2 2 2 2" xfId="356"/>
    <cellStyle name="40% - 强调文字颜色 6 2 2 2 2 2" xfId="357"/>
    <cellStyle name="40% - 强调文字颜色 6 2 2 2 3" xfId="358"/>
    <cellStyle name="40% - 强调文字颜色 6 2 2 3" xfId="359"/>
    <cellStyle name="40% - 强调文字颜色 6 2 3" xfId="360"/>
    <cellStyle name="40% - 强调文字颜色 6 2 3 2" xfId="361"/>
    <cellStyle name="40% - 强调文字颜色 6 2 3 2 2" xfId="362"/>
    <cellStyle name="40% - 强调文字颜色 6 2 3 3" xfId="363"/>
    <cellStyle name="40% - 强调文字颜色 6 2 4" xfId="364"/>
    <cellStyle name="40% - 强调文字颜色 6 3" xfId="365"/>
    <cellStyle name="40% - 强调文字颜色 6 3 2" xfId="366"/>
    <cellStyle name="40% - 强调文字颜色 6 3 2 2" xfId="367"/>
    <cellStyle name="40% - 强调文字颜色 6 3 2 2 2" xfId="368"/>
    <cellStyle name="40% - 强调文字颜色 6 3 2 2 2 2" xfId="369"/>
    <cellStyle name="40% - 强调文字颜色 6 3 2 2 3" xfId="370"/>
    <cellStyle name="40% - 强调文字颜色 6 3 2 3" xfId="371"/>
    <cellStyle name="40% - 强调文字颜色 6 3 3" xfId="372"/>
    <cellStyle name="40% - 强调文字颜色 6 3 3 2" xfId="373"/>
    <cellStyle name="40% - 强调文字颜色 6 3 3 2 2" xfId="374"/>
    <cellStyle name="40% - 强调文字颜色 6 3 3 3" xfId="375"/>
    <cellStyle name="40% - 强调文字颜色 6 3 4" xfId="376"/>
    <cellStyle name="60% - 强调文字颜色 1 2" xfId="377"/>
    <cellStyle name="60% - 强调文字颜色 1 2 2" xfId="378"/>
    <cellStyle name="60% - 强调文字颜色 1 2 2 2" xfId="379"/>
    <cellStyle name="60% - 强调文字颜色 1 2 2 2 2" xfId="380"/>
    <cellStyle name="60% - 强调文字颜色 1 2 2 2 2 2" xfId="381"/>
    <cellStyle name="60% - 强调文字颜色 1 2 2 2 3" xfId="382"/>
    <cellStyle name="60% - 强调文字颜色 1 2 2 3" xfId="383"/>
    <cellStyle name="60% - 强调文字颜色 1 2 3" xfId="384"/>
    <cellStyle name="60% - 强调文字颜色 1 2 3 2" xfId="385"/>
    <cellStyle name="60% - 强调文字颜色 1 2 3 2 2" xfId="386"/>
    <cellStyle name="60% - 强调文字颜色 1 2 3 3" xfId="387"/>
    <cellStyle name="60% - 强调文字颜色 1 2 4" xfId="388"/>
    <cellStyle name="60% - 强调文字颜色 1 3" xfId="389"/>
    <cellStyle name="60% - 强调文字颜色 1 3 2" xfId="390"/>
    <cellStyle name="60% - 强调文字颜色 1 3 2 2" xfId="391"/>
    <cellStyle name="60% - 强调文字颜色 1 3 2 2 2" xfId="392"/>
    <cellStyle name="60% - 强调文字颜色 1 3 2 2 2 2" xfId="393"/>
    <cellStyle name="60% - 强调文字颜色 1 3 2 2 3" xfId="394"/>
    <cellStyle name="60% - 强调文字颜色 1 3 2 3" xfId="395"/>
    <cellStyle name="60% - 强调文字颜色 1 3 3" xfId="396"/>
    <cellStyle name="60% - 强调文字颜色 1 3 3 2" xfId="397"/>
    <cellStyle name="60% - 强调文字颜色 1 3 3 2 2" xfId="398"/>
    <cellStyle name="60% - 强调文字颜色 1 3 3 3" xfId="399"/>
    <cellStyle name="60% - 强调文字颜色 1 3 4" xfId="400"/>
    <cellStyle name="60% - 强调文字颜色 2 2" xfId="401"/>
    <cellStyle name="60% - 强调文字颜色 2 2 2" xfId="402"/>
    <cellStyle name="60% - 强调文字颜色 2 2 2 2" xfId="403"/>
    <cellStyle name="60% - 强调文字颜色 2 2 2 2 2" xfId="404"/>
    <cellStyle name="60% - 强调文字颜色 2 2 2 2 2 2" xfId="405"/>
    <cellStyle name="60% - 强调文字颜色 2 2 2 2 3" xfId="406"/>
    <cellStyle name="60% - 强调文字颜色 2 2 2 3" xfId="407"/>
    <cellStyle name="60% - 强调文字颜色 2 2 3" xfId="408"/>
    <cellStyle name="60% - 强调文字颜色 2 2 3 2" xfId="409"/>
    <cellStyle name="60% - 强调文字颜色 2 2 3 2 2" xfId="410"/>
    <cellStyle name="60% - 强调文字颜色 2 2 3 3" xfId="411"/>
    <cellStyle name="60% - 强调文字颜色 2 2 4" xfId="412"/>
    <cellStyle name="60% - 强调文字颜色 2 3" xfId="413"/>
    <cellStyle name="60% - 强调文字颜色 2 3 2" xfId="414"/>
    <cellStyle name="60% - 强调文字颜色 2 3 2 2" xfId="415"/>
    <cellStyle name="60% - 强调文字颜色 2 3 2 2 2" xfId="416"/>
    <cellStyle name="60% - 强调文字颜色 2 3 2 2 2 2" xfId="417"/>
    <cellStyle name="60% - 强调文字颜色 2 3 2 2 3" xfId="418"/>
    <cellStyle name="60% - 强调文字颜色 2 3 2 3" xfId="419"/>
    <cellStyle name="60% - 强调文字颜色 2 3 3" xfId="420"/>
    <cellStyle name="60% - 强调文字颜色 2 3 3 2" xfId="421"/>
    <cellStyle name="60% - 强调文字颜色 2 3 3 2 2" xfId="422"/>
    <cellStyle name="60% - 强调文字颜色 2 3 3 3" xfId="423"/>
    <cellStyle name="60% - 强调文字颜色 2 3 4" xfId="424"/>
    <cellStyle name="60% - 强调文字颜色 3 2" xfId="425"/>
    <cellStyle name="60% - 强调文字颜色 3 2 2" xfId="426"/>
    <cellStyle name="60% - 强调文字颜色 3 2 2 2" xfId="427"/>
    <cellStyle name="60% - 强调文字颜色 3 2 2 2 2" xfId="428"/>
    <cellStyle name="60% - 强调文字颜色 3 2 2 2 2 2" xfId="429"/>
    <cellStyle name="60% - 强调文字颜色 3 2 2 2 3" xfId="430"/>
    <cellStyle name="60% - 强调文字颜色 3 2 2 3" xfId="431"/>
    <cellStyle name="60% - 强调文字颜色 3 2 3" xfId="432"/>
    <cellStyle name="60% - 强调文字颜色 3 2 3 2" xfId="433"/>
    <cellStyle name="60% - 强调文字颜色 3 2 3 2 2" xfId="434"/>
    <cellStyle name="60% - 强调文字颜色 3 2 3 3" xfId="435"/>
    <cellStyle name="60% - 强调文字颜色 3 2 4" xfId="436"/>
    <cellStyle name="60% - 强调文字颜色 3 3" xfId="437"/>
    <cellStyle name="60% - 强调文字颜色 3 3 2" xfId="438"/>
    <cellStyle name="60% - 强调文字颜色 3 3 2 2" xfId="439"/>
    <cellStyle name="60% - 强调文字颜色 3 3 2 2 2" xfId="440"/>
    <cellStyle name="60% - 强调文字颜色 3 3 2 2 2 2" xfId="441"/>
    <cellStyle name="60% - 强调文字颜色 3 3 2 2 3" xfId="442"/>
    <cellStyle name="60% - 强调文字颜色 3 3 2 3" xfId="443"/>
    <cellStyle name="60% - 强调文字颜色 3 3 3" xfId="444"/>
    <cellStyle name="60% - 强调文字颜色 3 3 3 2" xfId="445"/>
    <cellStyle name="60% - 强调文字颜色 3 3 3 2 2" xfId="446"/>
    <cellStyle name="60% - 强调文字颜色 3 3 3 3" xfId="447"/>
    <cellStyle name="60% - 强调文字颜色 3 3 4" xfId="448"/>
    <cellStyle name="60% - 强调文字颜色 4 2" xfId="449"/>
    <cellStyle name="60% - 强调文字颜色 4 2 2" xfId="450"/>
    <cellStyle name="60% - 强调文字颜色 4 2 2 2" xfId="451"/>
    <cellStyle name="60% - 强调文字颜色 4 2 2 2 2" xfId="452"/>
    <cellStyle name="60% - 强调文字颜色 4 2 2 2 2 2" xfId="453"/>
    <cellStyle name="60% - 强调文字颜色 4 2 2 2 3" xfId="454"/>
    <cellStyle name="60% - 强调文字颜色 4 2 2 3" xfId="455"/>
    <cellStyle name="60% - 强调文字颜色 4 2 3" xfId="456"/>
    <cellStyle name="60% - 强调文字颜色 4 2 3 2" xfId="457"/>
    <cellStyle name="60% - 强调文字颜色 4 2 3 2 2" xfId="458"/>
    <cellStyle name="60% - 强调文字颜色 4 2 3 3" xfId="459"/>
    <cellStyle name="60% - 强调文字颜色 4 2 4" xfId="460"/>
    <cellStyle name="60% - 强调文字颜色 4 3" xfId="461"/>
    <cellStyle name="60% - 强调文字颜色 4 3 2" xfId="462"/>
    <cellStyle name="60% - 强调文字颜色 4 3 2 2" xfId="463"/>
    <cellStyle name="60% - 强调文字颜色 4 3 2 2 2" xfId="464"/>
    <cellStyle name="60% - 强调文字颜色 4 3 2 2 2 2" xfId="465"/>
    <cellStyle name="60% - 强调文字颜色 4 3 2 2 3" xfId="466"/>
    <cellStyle name="60% - 强调文字颜色 4 3 2 3" xfId="467"/>
    <cellStyle name="60% - 强调文字颜色 4 3 3" xfId="468"/>
    <cellStyle name="60% - 强调文字颜色 4 3 3 2" xfId="469"/>
    <cellStyle name="60% - 强调文字颜色 4 3 3 2 2" xfId="470"/>
    <cellStyle name="60% - 强调文字颜色 4 3 3 3" xfId="471"/>
    <cellStyle name="60% - 强调文字颜色 4 3 4" xfId="472"/>
    <cellStyle name="60% - 强调文字颜色 5 2" xfId="473"/>
    <cellStyle name="60% - 强调文字颜色 5 2 2" xfId="474"/>
    <cellStyle name="60% - 强调文字颜色 5 2 2 2" xfId="475"/>
    <cellStyle name="60% - 强调文字颜色 5 2 2 2 2" xfId="476"/>
    <cellStyle name="60% - 强调文字颜色 5 2 2 2 2 2" xfId="477"/>
    <cellStyle name="60% - 强调文字颜色 5 2 2 2 3" xfId="478"/>
    <cellStyle name="60% - 强调文字颜色 5 2 2 3" xfId="479"/>
    <cellStyle name="60% - 强调文字颜色 5 2 3" xfId="480"/>
    <cellStyle name="60% - 强调文字颜色 5 2 3 2" xfId="481"/>
    <cellStyle name="60% - 强调文字颜色 5 2 3 2 2" xfId="482"/>
    <cellStyle name="60% - 强调文字颜色 5 2 3 3" xfId="483"/>
    <cellStyle name="60% - 强调文字颜色 5 2 4" xfId="484"/>
    <cellStyle name="60% - 强调文字颜色 5 3" xfId="485"/>
    <cellStyle name="60% - 强调文字颜色 5 3 2" xfId="486"/>
    <cellStyle name="60% - 强调文字颜色 5 3 2 2" xfId="487"/>
    <cellStyle name="60% - 强调文字颜色 5 3 2 2 2" xfId="488"/>
    <cellStyle name="60% - 强调文字颜色 5 3 2 2 2 2" xfId="489"/>
    <cellStyle name="60% - 强调文字颜色 5 3 2 2 3" xfId="490"/>
    <cellStyle name="60% - 强调文字颜色 5 3 2 3" xfId="491"/>
    <cellStyle name="60% - 强调文字颜色 5 3 3" xfId="492"/>
    <cellStyle name="60% - 强调文字颜色 5 3 3 2" xfId="493"/>
    <cellStyle name="60% - 强调文字颜色 5 3 3 2 2" xfId="494"/>
    <cellStyle name="60% - 强调文字颜色 5 3 3 3" xfId="495"/>
    <cellStyle name="60% - 强调文字颜色 5 3 4" xfId="496"/>
    <cellStyle name="60% - 强调文字颜色 6 2" xfId="497"/>
    <cellStyle name="60% - 强调文字颜色 6 2 2" xfId="498"/>
    <cellStyle name="60% - 强调文字颜色 6 2 2 2" xfId="499"/>
    <cellStyle name="60% - 强调文字颜色 6 2 2 2 2" xfId="500"/>
    <cellStyle name="60% - 强调文字颜色 6 2 2 2 2 2" xfId="501"/>
    <cellStyle name="60% - 强调文字颜色 6 2 2 2 3" xfId="502"/>
    <cellStyle name="60% - 强调文字颜色 6 2 2 3" xfId="503"/>
    <cellStyle name="60% - 强调文字颜色 6 2 3" xfId="504"/>
    <cellStyle name="60% - 强调文字颜色 6 2 3 2" xfId="505"/>
    <cellStyle name="60% - 强调文字颜色 6 2 3 2 2" xfId="506"/>
    <cellStyle name="60% - 强调文字颜色 6 2 3 3" xfId="507"/>
    <cellStyle name="60% - 强调文字颜色 6 2 4" xfId="508"/>
    <cellStyle name="60% - 强调文字颜色 6 3" xfId="509"/>
    <cellStyle name="60% - 强调文字颜色 6 3 2" xfId="510"/>
    <cellStyle name="60% - 强调文字颜色 6 3 2 2" xfId="511"/>
    <cellStyle name="60% - 强调文字颜色 6 3 2 2 2" xfId="512"/>
    <cellStyle name="60% - 强调文字颜色 6 3 2 2 2 2" xfId="513"/>
    <cellStyle name="60% - 强调文字颜色 6 3 2 2 3" xfId="514"/>
    <cellStyle name="60% - 强调文字颜色 6 3 2 3" xfId="515"/>
    <cellStyle name="60% - 强调文字颜色 6 3 3" xfId="516"/>
    <cellStyle name="60% - 强调文字颜色 6 3 3 2" xfId="517"/>
    <cellStyle name="60% - 强调文字颜色 6 3 3 2 2" xfId="518"/>
    <cellStyle name="60% - 强调文字颜色 6 3 3 3" xfId="519"/>
    <cellStyle name="60% - 强调文字颜色 6 3 4" xfId="520"/>
    <cellStyle name="ColLevel_1" xfId="1"/>
    <cellStyle name="Comma [0]_laroux" xfId="2"/>
    <cellStyle name="Comma_laroux" xfId="3"/>
    <cellStyle name="Currency [0]_laroux" xfId="4"/>
    <cellStyle name="Currency_laroux" xfId="5"/>
    <cellStyle name="Normal_Certs Q2" xfId="6"/>
    <cellStyle name="RowLevel_1" xfId="7"/>
    <cellStyle name="百分比 2" xfId="8"/>
    <cellStyle name="百分比 2 2" xfId="9"/>
    <cellStyle name="标题 1 2" xfId="521"/>
    <cellStyle name="标题 1 2 2" xfId="522"/>
    <cellStyle name="标题 1 2 2 2" xfId="523"/>
    <cellStyle name="标题 1 2 2 2 2" xfId="524"/>
    <cellStyle name="标题 1 2 2 2 2 2" xfId="525"/>
    <cellStyle name="标题 1 2 2 2 3" xfId="526"/>
    <cellStyle name="标题 1 2 2 3" xfId="527"/>
    <cellStyle name="标题 1 2 3" xfId="528"/>
    <cellStyle name="标题 1 2 3 2" xfId="529"/>
    <cellStyle name="标题 1 2 3 2 2" xfId="530"/>
    <cellStyle name="标题 1 2 3 3" xfId="531"/>
    <cellStyle name="标题 1 2 4" xfId="532"/>
    <cellStyle name="标题 1 3" xfId="533"/>
    <cellStyle name="标题 1 3 2" xfId="534"/>
    <cellStyle name="标题 1 3 2 2" xfId="535"/>
    <cellStyle name="标题 1 3 2 2 2" xfId="536"/>
    <cellStyle name="标题 1 3 2 2 2 2" xfId="537"/>
    <cellStyle name="标题 1 3 2 2 3" xfId="538"/>
    <cellStyle name="标题 1 3 2 3" xfId="539"/>
    <cellStyle name="标题 1 3 3" xfId="540"/>
    <cellStyle name="标题 1 3 3 2" xfId="541"/>
    <cellStyle name="标题 1 3 3 2 2" xfId="542"/>
    <cellStyle name="标题 1 3 3 3" xfId="543"/>
    <cellStyle name="标题 1 3 4" xfId="544"/>
    <cellStyle name="标题 2 2" xfId="545"/>
    <cellStyle name="标题 2 2 2" xfId="546"/>
    <cellStyle name="标题 2 2 2 2" xfId="547"/>
    <cellStyle name="标题 2 2 2 2 2" xfId="548"/>
    <cellStyle name="标题 2 2 2 2 2 2" xfId="549"/>
    <cellStyle name="标题 2 2 2 2 3" xfId="550"/>
    <cellStyle name="标题 2 2 2 3" xfId="551"/>
    <cellStyle name="标题 2 2 3" xfId="552"/>
    <cellStyle name="标题 2 2 3 2" xfId="553"/>
    <cellStyle name="标题 2 2 3 2 2" xfId="554"/>
    <cellStyle name="标题 2 2 3 3" xfId="555"/>
    <cellStyle name="标题 2 2 4" xfId="556"/>
    <cellStyle name="标题 2 3" xfId="557"/>
    <cellStyle name="标题 2 3 2" xfId="558"/>
    <cellStyle name="标题 2 3 2 2" xfId="559"/>
    <cellStyle name="标题 2 3 2 2 2" xfId="560"/>
    <cellStyle name="标题 2 3 2 2 2 2" xfId="561"/>
    <cellStyle name="标题 2 3 2 2 3" xfId="562"/>
    <cellStyle name="标题 2 3 2 3" xfId="563"/>
    <cellStyle name="标题 2 3 3" xfId="564"/>
    <cellStyle name="标题 2 3 3 2" xfId="565"/>
    <cellStyle name="标题 2 3 3 2 2" xfId="566"/>
    <cellStyle name="标题 2 3 3 3" xfId="567"/>
    <cellStyle name="标题 2 3 4" xfId="568"/>
    <cellStyle name="标题 3 2" xfId="569"/>
    <cellStyle name="标题 3 2 2" xfId="570"/>
    <cellStyle name="标题 3 2 2 2" xfId="571"/>
    <cellStyle name="标题 3 2 2 2 2" xfId="572"/>
    <cellStyle name="标题 3 2 2 2 2 2" xfId="573"/>
    <cellStyle name="标题 3 2 2 2 3" xfId="574"/>
    <cellStyle name="标题 3 2 2 3" xfId="575"/>
    <cellStyle name="标题 3 2 3" xfId="576"/>
    <cellStyle name="标题 3 2 3 2" xfId="577"/>
    <cellStyle name="标题 3 2 3 2 2" xfId="578"/>
    <cellStyle name="标题 3 2 3 3" xfId="579"/>
    <cellStyle name="标题 3 2 4" xfId="580"/>
    <cellStyle name="标题 3 3" xfId="581"/>
    <cellStyle name="标题 3 3 2" xfId="582"/>
    <cellStyle name="标题 3 3 2 2" xfId="583"/>
    <cellStyle name="标题 3 3 2 2 2" xfId="584"/>
    <cellStyle name="标题 3 3 2 2 2 2" xfId="585"/>
    <cellStyle name="标题 3 3 2 2 3" xfId="586"/>
    <cellStyle name="标题 3 3 2 3" xfId="587"/>
    <cellStyle name="标题 3 3 3" xfId="588"/>
    <cellStyle name="标题 3 3 3 2" xfId="589"/>
    <cellStyle name="标题 3 3 3 2 2" xfId="590"/>
    <cellStyle name="标题 3 3 3 3" xfId="591"/>
    <cellStyle name="标题 3 3 4" xfId="592"/>
    <cellStyle name="标题 4 2" xfId="593"/>
    <cellStyle name="标题 4 2 2" xfId="594"/>
    <cellStyle name="标题 4 2 2 2" xfId="595"/>
    <cellStyle name="标题 4 2 2 2 2" xfId="596"/>
    <cellStyle name="标题 4 2 2 2 2 2" xfId="597"/>
    <cellStyle name="标题 4 2 2 2 3" xfId="598"/>
    <cellStyle name="标题 4 2 2 3" xfId="599"/>
    <cellStyle name="标题 4 2 3" xfId="600"/>
    <cellStyle name="标题 4 2 3 2" xfId="601"/>
    <cellStyle name="标题 4 2 3 2 2" xfId="602"/>
    <cellStyle name="标题 4 2 3 3" xfId="603"/>
    <cellStyle name="标题 4 2 4" xfId="604"/>
    <cellStyle name="标题 4 3" xfId="605"/>
    <cellStyle name="标题 4 3 2" xfId="606"/>
    <cellStyle name="标题 4 3 2 2" xfId="607"/>
    <cellStyle name="标题 4 3 2 2 2" xfId="608"/>
    <cellStyle name="标题 4 3 2 2 2 2" xfId="609"/>
    <cellStyle name="标题 4 3 2 2 3" xfId="610"/>
    <cellStyle name="标题 4 3 2 3" xfId="611"/>
    <cellStyle name="标题 4 3 3" xfId="612"/>
    <cellStyle name="标题 4 3 3 2" xfId="613"/>
    <cellStyle name="标题 4 3 3 2 2" xfId="614"/>
    <cellStyle name="标题 4 3 3 3" xfId="615"/>
    <cellStyle name="标题 4 3 4" xfId="616"/>
    <cellStyle name="标题 5" xfId="617"/>
    <cellStyle name="标题 5 2" xfId="618"/>
    <cellStyle name="标题 5 2 2" xfId="619"/>
    <cellStyle name="标题 5 2 2 2" xfId="620"/>
    <cellStyle name="标题 5 2 2 2 2" xfId="621"/>
    <cellStyle name="标题 5 2 2 3" xfId="622"/>
    <cellStyle name="标题 5 2 3" xfId="623"/>
    <cellStyle name="标题 5 3" xfId="624"/>
    <cellStyle name="标题 5 3 2" xfId="625"/>
    <cellStyle name="标题 5 3 2 2" xfId="626"/>
    <cellStyle name="标题 5 3 3" xfId="627"/>
    <cellStyle name="标题 5 4" xfId="628"/>
    <cellStyle name="标题 6" xfId="629"/>
    <cellStyle name="标题 6 2" xfId="630"/>
    <cellStyle name="标题 6 2 2" xfId="631"/>
    <cellStyle name="标题 6 2 2 2" xfId="632"/>
    <cellStyle name="标题 6 2 2 2 2" xfId="633"/>
    <cellStyle name="标题 6 2 2 3" xfId="634"/>
    <cellStyle name="标题 6 2 3" xfId="635"/>
    <cellStyle name="标题 6 3" xfId="636"/>
    <cellStyle name="标题 6 3 2" xfId="637"/>
    <cellStyle name="标题 6 3 2 2" xfId="638"/>
    <cellStyle name="标题 6 3 3" xfId="639"/>
    <cellStyle name="标题 6 4" xfId="640"/>
    <cellStyle name="差 2" xfId="641"/>
    <cellStyle name="差 2 2" xfId="642"/>
    <cellStyle name="差 2 2 2" xfId="643"/>
    <cellStyle name="差 2 2 2 2" xfId="644"/>
    <cellStyle name="差 2 2 2 2 2" xfId="645"/>
    <cellStyle name="差 2 2 2 3" xfId="646"/>
    <cellStyle name="差 2 2 3" xfId="647"/>
    <cellStyle name="差 2 3" xfId="648"/>
    <cellStyle name="差 2 3 2" xfId="649"/>
    <cellStyle name="差 2 3 2 2" xfId="650"/>
    <cellStyle name="差 2 3 3" xfId="651"/>
    <cellStyle name="差 2 4" xfId="652"/>
    <cellStyle name="差 3" xfId="653"/>
    <cellStyle name="差 3 2" xfId="654"/>
    <cellStyle name="差 3 2 2" xfId="655"/>
    <cellStyle name="差 3 2 2 2" xfId="656"/>
    <cellStyle name="差 3 2 2 2 2" xfId="657"/>
    <cellStyle name="差 3 2 2 3" xfId="658"/>
    <cellStyle name="差 3 2 3" xfId="659"/>
    <cellStyle name="差 3 3" xfId="660"/>
    <cellStyle name="差 3 3 2" xfId="661"/>
    <cellStyle name="差 3 3 2 2" xfId="662"/>
    <cellStyle name="差 3 3 3" xfId="663"/>
    <cellStyle name="差 3 4" xfId="664"/>
    <cellStyle name="差 4" xfId="665"/>
    <cellStyle name="差 4 2" xfId="666"/>
    <cellStyle name="差 5" xfId="667"/>
    <cellStyle name="差 5 2" xfId="668"/>
    <cellStyle name="差 5 2 2" xfId="669"/>
    <cellStyle name="差 5 2 2 2" xfId="670"/>
    <cellStyle name="差 5 2 3" xfId="671"/>
    <cellStyle name="差 5 3" xfId="672"/>
    <cellStyle name="差 5 3 2" xfId="673"/>
    <cellStyle name="差 5 4" xfId="674"/>
    <cellStyle name="差_2016年镇级收入完成明细表-11" xfId="10"/>
    <cellStyle name="差_2017年年底算账情况-工业基地" xfId="11"/>
    <cellStyle name="常规" xfId="0" builtinId="0"/>
    <cellStyle name="常规 10" xfId="12"/>
    <cellStyle name="常规 10 10 3 2 2 2 7" xfId="675"/>
    <cellStyle name="常规 10 10 3 2 2 2 7 2" xfId="676"/>
    <cellStyle name="常规 10 10 3 2 2 2 7 2 2" xfId="677"/>
    <cellStyle name="常规 10 10 3 2 2 2 7 2 2 2" xfId="678"/>
    <cellStyle name="常规 10 10 3 2 2 2 7 2 2 2 2" xfId="679"/>
    <cellStyle name="常规 10 10 3 2 2 2 7 2 2 3" xfId="680"/>
    <cellStyle name="常规 10 10 3 2 2 2 7 2 3" xfId="681"/>
    <cellStyle name="常规 10 10 3 2 2 2 7 2 3 2" xfId="682"/>
    <cellStyle name="常规 10 10 3 2 2 2 7 2 4" xfId="683"/>
    <cellStyle name="常规 10 10 3 2 2 2 7 3" xfId="684"/>
    <cellStyle name="常规 10 10 3 2 2 2 7 3 2" xfId="685"/>
    <cellStyle name="常规 10 10 3 2 2 2 7 3 2 2" xfId="686"/>
    <cellStyle name="常规 10 10 3 2 2 2 7 3 3" xfId="687"/>
    <cellStyle name="常规 10 10 3 2 2 2 7 4" xfId="688"/>
    <cellStyle name="常规 10 10 3 2 2 9" xfId="689"/>
    <cellStyle name="常规 10 10 3 2 2 9 2" xfId="690"/>
    <cellStyle name="常规 10 10 3 2 2 9 2 2" xfId="691"/>
    <cellStyle name="常规 10 10 3 2 2 9 2 2 2" xfId="692"/>
    <cellStyle name="常规 10 10 3 2 2 9 2 2 2 2" xfId="693"/>
    <cellStyle name="常规 10 10 3 2 2 9 2 2 3" xfId="694"/>
    <cellStyle name="常规 10 10 3 2 2 9 2 3" xfId="695"/>
    <cellStyle name="常规 10 10 3 2 2 9 2 3 2" xfId="696"/>
    <cellStyle name="常规 10 10 3 2 2 9 2 4" xfId="697"/>
    <cellStyle name="常规 10 10 3 2 2 9 3" xfId="698"/>
    <cellStyle name="常规 10 10 3 2 2 9 3 2" xfId="699"/>
    <cellStyle name="常规 10 10 3 2 2 9 3 2 2" xfId="700"/>
    <cellStyle name="常规 10 10 3 2 2 9 3 3" xfId="701"/>
    <cellStyle name="常规 10 10 3 2 2 9 4" xfId="702"/>
    <cellStyle name="常规 10 2" xfId="703"/>
    <cellStyle name="常规 10 2 2" xfId="13"/>
    <cellStyle name="常规 10 2 2 2" xfId="704"/>
    <cellStyle name="常规 10 2 2 2 2" xfId="705"/>
    <cellStyle name="常规 10 2 2 2 2 2" xfId="706"/>
    <cellStyle name="常规 10 2 2 2 3" xfId="707"/>
    <cellStyle name="常规 10 2 2 3" xfId="708"/>
    <cellStyle name="常规 10 2 2 3 5" xfId="709"/>
    <cellStyle name="常规 10 2 2 3 5 2" xfId="710"/>
    <cellStyle name="常规 10 2 2 3 5 2 2" xfId="711"/>
    <cellStyle name="常规 10 2 2 3 5 2 2 2" xfId="712"/>
    <cellStyle name="常规 10 2 2 3 5 2 2 2 2" xfId="713"/>
    <cellStyle name="常规 10 2 2 3 5 2 2 3" xfId="714"/>
    <cellStyle name="常规 10 2 2 3 5 2 3" xfId="715"/>
    <cellStyle name="常规 10 2 2 3 5 2 3 2" xfId="716"/>
    <cellStyle name="常规 10 2 2 3 5 2 4" xfId="717"/>
    <cellStyle name="常规 10 2 2 3 5 3" xfId="718"/>
    <cellStyle name="常规 10 2 2 3 5 3 2" xfId="719"/>
    <cellStyle name="常规 10 2 2 3 5 3 2 2" xfId="720"/>
    <cellStyle name="常规 10 2 2 3 5 3 3" xfId="721"/>
    <cellStyle name="常规 10 2 2 3 5 4" xfId="722"/>
    <cellStyle name="常规 10 2 3" xfId="723"/>
    <cellStyle name="常规 10 2 3 2" xfId="14"/>
    <cellStyle name="常规 10 2 3 2 2" xfId="15"/>
    <cellStyle name="常规 10 2 3 2 2 2" xfId="724"/>
    <cellStyle name="常规 10 2 3 2 2 2 2" xfId="725"/>
    <cellStyle name="常规 10 2 3 2 2 3" xfId="726"/>
    <cellStyle name="常规 10 2 3 2 3" xfId="16"/>
    <cellStyle name="常规 10 2 3 3" xfId="727"/>
    <cellStyle name="常规 10 2 3 3 2" xfId="728"/>
    <cellStyle name="常规 10 2 3 4" xfId="729"/>
    <cellStyle name="常规 10 2 4" xfId="730"/>
    <cellStyle name="常规 10 3" xfId="17"/>
    <cellStyle name="常规 10 3 2" xfId="18"/>
    <cellStyle name="常规 10 3 2 2" xfId="19"/>
    <cellStyle name="常规 10 3 2 2 2" xfId="731"/>
    <cellStyle name="常规 10 3 2 2 3" xfId="732"/>
    <cellStyle name="常规 10 3 2 3" xfId="733"/>
    <cellStyle name="常规 10 3 2 4" xfId="734"/>
    <cellStyle name="常规 10 3 3" xfId="735"/>
    <cellStyle name="常规 10 3 4" xfId="736"/>
    <cellStyle name="常规 10 4" xfId="737"/>
    <cellStyle name="常规 10 4 2" xfId="738"/>
    <cellStyle name="常规 10 4 2 2" xfId="739"/>
    <cellStyle name="常规 10 4 2 2 2" xfId="740"/>
    <cellStyle name="常规 10 4 2 3" xfId="741"/>
    <cellStyle name="常规 10 4 3" xfId="742"/>
    <cellStyle name="常规 10 5" xfId="743"/>
    <cellStyle name="常规 10 5 2" xfId="744"/>
    <cellStyle name="常规 10 5 2 2" xfId="745"/>
    <cellStyle name="常规 10 5 3" xfId="746"/>
    <cellStyle name="常规 10 6" xfId="747"/>
    <cellStyle name="常规 10 6 2" xfId="748"/>
    <cellStyle name="常规 10 6 2 2" xfId="749"/>
    <cellStyle name="常规 10 6 3" xfId="750"/>
    <cellStyle name="常规 10 7" xfId="751"/>
    <cellStyle name="常规 107 3" xfId="20"/>
    <cellStyle name="常规 11" xfId="21"/>
    <cellStyle name="常规 11 2" xfId="22"/>
    <cellStyle name="常规 11 2 2" xfId="752"/>
    <cellStyle name="常规 11 2 2 2" xfId="753"/>
    <cellStyle name="常规 11 2 2 2 2" xfId="754"/>
    <cellStyle name="常规 11 2 2 3" xfId="755"/>
    <cellStyle name="常规 11 2 3" xfId="756"/>
    <cellStyle name="常规 11 2 3 2" xfId="757"/>
    <cellStyle name="常规 11 2 3 2 2" xfId="758"/>
    <cellStyle name="常规 11 2 3 3" xfId="759"/>
    <cellStyle name="常规 11 2 4" xfId="760"/>
    <cellStyle name="常规 11 2 4 2" xfId="761"/>
    <cellStyle name="常规 11 2 5" xfId="762"/>
    <cellStyle name="常规 11 2 6" xfId="763"/>
    <cellStyle name="常规 11 3" xfId="764"/>
    <cellStyle name="常规 11 3 2" xfId="23"/>
    <cellStyle name="常规 11 3 2 2" xfId="24"/>
    <cellStyle name="常规 11 3 2 2 2" xfId="25"/>
    <cellStyle name="常规 11 3 2 2 2 2" xfId="26"/>
    <cellStyle name="常规 11 3 2 2 2 3" xfId="765"/>
    <cellStyle name="常规 11 3 2 2 3" xfId="766"/>
    <cellStyle name="常规 11 3 2 3" xfId="27"/>
    <cellStyle name="常规 11 3 2 3 2" xfId="28"/>
    <cellStyle name="常规 11 3 2 3 2 2" xfId="767"/>
    <cellStyle name="常规 11 3 2 3 2 2 2" xfId="768"/>
    <cellStyle name="常规 11 3 2 3 2 3" xfId="769"/>
    <cellStyle name="常规 11 3 2 3 3" xfId="29"/>
    <cellStyle name="常规 11 3 2 4" xfId="770"/>
    <cellStyle name="常规 11 3 2 5" xfId="771"/>
    <cellStyle name="常规 11 3 3" xfId="772"/>
    <cellStyle name="常规 11 4" xfId="773"/>
    <cellStyle name="常规 11 4 2" xfId="774"/>
    <cellStyle name="常规 11 4 2 2" xfId="775"/>
    <cellStyle name="常规 11 4 3" xfId="776"/>
    <cellStyle name="常规 11 5" xfId="777"/>
    <cellStyle name="常规 11 5 2" xfId="778"/>
    <cellStyle name="常规 11 5 2 2" xfId="779"/>
    <cellStyle name="常规 11 5 3" xfId="780"/>
    <cellStyle name="常规 11 6" xfId="781"/>
    <cellStyle name="常规 11 6 2" xfId="782"/>
    <cellStyle name="常规 11 7" xfId="783"/>
    <cellStyle name="常规 11 8" xfId="784"/>
    <cellStyle name="常规 113" xfId="785"/>
    <cellStyle name="常规 113 2" xfId="786"/>
    <cellStyle name="常规 113 2 2" xfId="787"/>
    <cellStyle name="常规 113 2 2 2" xfId="788"/>
    <cellStyle name="常规 113 2 3" xfId="789"/>
    <cellStyle name="常规 113 3" xfId="790"/>
    <cellStyle name="常规 12" xfId="30"/>
    <cellStyle name="常规 12 2" xfId="791"/>
    <cellStyle name="常规 12 2 2" xfId="792"/>
    <cellStyle name="常规 12 2 2 2" xfId="793"/>
    <cellStyle name="常规 12 2 2 2 2" xfId="794"/>
    <cellStyle name="常规 12 2 2 2 2 2" xfId="795"/>
    <cellStyle name="常规 12 2 2 2 2 2 2" xfId="796"/>
    <cellStyle name="常规 12 2 2 2 2 3" xfId="797"/>
    <cellStyle name="常规 12 2 2 2 3" xfId="798"/>
    <cellStyle name="常规 12 2 2 2 3 2" xfId="799"/>
    <cellStyle name="常规 12 2 2 2 4" xfId="800"/>
    <cellStyle name="常规 12 2 2 3" xfId="801"/>
    <cellStyle name="常规 12 2 2 3 2" xfId="802"/>
    <cellStyle name="常规 12 2 2 3 2 2" xfId="803"/>
    <cellStyle name="常规 12 2 2 3 3" xfId="804"/>
    <cellStyle name="常规 12 2 2 3 6" xfId="31"/>
    <cellStyle name="常规 12 2 2 3 6 2" xfId="32"/>
    <cellStyle name="常规 12 2 2 4" xfId="805"/>
    <cellStyle name="常规 12 2 2 9" xfId="33"/>
    <cellStyle name="常规 12 2 3" xfId="806"/>
    <cellStyle name="常规 12 2 3 2" xfId="807"/>
    <cellStyle name="常规 12 2 3 2 2" xfId="808"/>
    <cellStyle name="常规 12 2 3 3" xfId="809"/>
    <cellStyle name="常规 12 2 4" xfId="810"/>
    <cellStyle name="常规 12 2 5" xfId="811"/>
    <cellStyle name="常规 12 3" xfId="812"/>
    <cellStyle name="常规 12 3 2" xfId="813"/>
    <cellStyle name="常规 12 4" xfId="814"/>
    <cellStyle name="常规 12 5" xfId="815"/>
    <cellStyle name="常规 13" xfId="816"/>
    <cellStyle name="常规 13 2" xfId="817"/>
    <cellStyle name="常规 13 2 2" xfId="818"/>
    <cellStyle name="常规 13 2 2 2" xfId="819"/>
    <cellStyle name="常规 13 2 3" xfId="820"/>
    <cellStyle name="常规 13 3" xfId="821"/>
    <cellStyle name="常规 14" xfId="822"/>
    <cellStyle name="常规 14 2" xfId="823"/>
    <cellStyle name="常规 14 2 2" xfId="824"/>
    <cellStyle name="常规 14 2 2 2" xfId="825"/>
    <cellStyle name="常规 14 2 2 2 2" xfId="826"/>
    <cellStyle name="常规 14 2 2 3" xfId="827"/>
    <cellStyle name="常规 14 2 3" xfId="828"/>
    <cellStyle name="常规 14 3" xfId="829"/>
    <cellStyle name="常规 14 3 2" xfId="830"/>
    <cellStyle name="常规 14 3 2 2" xfId="831"/>
    <cellStyle name="常规 14 3 3" xfId="832"/>
    <cellStyle name="常规 14 4" xfId="833"/>
    <cellStyle name="常规 15" xfId="834"/>
    <cellStyle name="常规 15 2" xfId="835"/>
    <cellStyle name="常规 16" xfId="836"/>
    <cellStyle name="常规 16 2" xfId="837"/>
    <cellStyle name="常规 17" xfId="838"/>
    <cellStyle name="常规 17 2" xfId="839"/>
    <cellStyle name="常规 18" xfId="840"/>
    <cellStyle name="常规 18 2" xfId="841"/>
    <cellStyle name="常规 18 3" xfId="842"/>
    <cellStyle name="常规 19" xfId="843"/>
    <cellStyle name="常规 19 2" xfId="844"/>
    <cellStyle name="常规 2" xfId="34"/>
    <cellStyle name="常规 2 10" xfId="845"/>
    <cellStyle name="常规 2 10 2" xfId="846"/>
    <cellStyle name="常规 2 10 2 2" xfId="847"/>
    <cellStyle name="常规 2 10 3" xfId="848"/>
    <cellStyle name="常规 2 10 4" xfId="849"/>
    <cellStyle name="常规 2 11" xfId="850"/>
    <cellStyle name="常规 2 11 2" xfId="851"/>
    <cellStyle name="常规 2 12" xfId="852"/>
    <cellStyle name="常规 2 12 2" xfId="853"/>
    <cellStyle name="常规 2 12 2 2" xfId="854"/>
    <cellStyle name="常规 2 12 2 2 2" xfId="855"/>
    <cellStyle name="常规 2 12 2 3" xfId="856"/>
    <cellStyle name="常规 2 12 3" xfId="857"/>
    <cellStyle name="常规 2 13" xfId="858"/>
    <cellStyle name="常规 2 14" xfId="859"/>
    <cellStyle name="常规 2 15" xfId="35"/>
    <cellStyle name="常规 2 2" xfId="36"/>
    <cellStyle name="常规 2 2 2" xfId="37"/>
    <cellStyle name="常规 2 2 2 2" xfId="860"/>
    <cellStyle name="常规 2 2 2 2 2" xfId="861"/>
    <cellStyle name="常规 2 2 2 2 2 2" xfId="862"/>
    <cellStyle name="常规 2 2 2 2 2 2 2" xfId="863"/>
    <cellStyle name="常规 2 2 2 2 2 2 2 2" xfId="864"/>
    <cellStyle name="常规 2 2 2 2 2 2 3" xfId="865"/>
    <cellStyle name="常规 2 2 2 2 2 3" xfId="866"/>
    <cellStyle name="常规 2 2 2 2 3" xfId="867"/>
    <cellStyle name="常规 2 2 2 3" xfId="868"/>
    <cellStyle name="常规 2 2 2 3 2" xfId="869"/>
    <cellStyle name="常规 2 2 2 3 2 2" xfId="870"/>
    <cellStyle name="常规 2 2 2 3 3" xfId="871"/>
    <cellStyle name="常规 2 2 2 4" xfId="872"/>
    <cellStyle name="常规 2 2 2 5" xfId="873"/>
    <cellStyle name="常规 2 2 3" xfId="874"/>
    <cellStyle name="常规 2 2 3 2" xfId="38"/>
    <cellStyle name="常规 2 2 3 2 2" xfId="875"/>
    <cellStyle name="常规 2 2 3 2 2 2" xfId="876"/>
    <cellStyle name="常规 2 2 3 2 2 2 2" xfId="877"/>
    <cellStyle name="常规 2 2 3 2 2 3" xfId="878"/>
    <cellStyle name="常规 2 2 3 2 3" xfId="879"/>
    <cellStyle name="常规 2 2 3 3" xfId="880"/>
    <cellStyle name="常规 2 2 3 3 2" xfId="881"/>
    <cellStyle name="常规 2 2 3 3 2 2" xfId="882"/>
    <cellStyle name="常规 2 2 3 3 3" xfId="883"/>
    <cellStyle name="常规 2 2 3 4" xfId="884"/>
    <cellStyle name="常规 2 2 4" xfId="885"/>
    <cellStyle name="常规 2 2 5" xfId="886"/>
    <cellStyle name="常规 2 2 5 2" xfId="887"/>
    <cellStyle name="常规 2 2 5 2 2" xfId="888"/>
    <cellStyle name="常规 2 2 5 3" xfId="889"/>
    <cellStyle name="常规 2 2 6" xfId="890"/>
    <cellStyle name="常规 2 2 7" xfId="891"/>
    <cellStyle name="常规 2 3" xfId="892"/>
    <cellStyle name="常规 2 3 2" xfId="893"/>
    <cellStyle name="常规 2 3 2 2" xfId="894"/>
    <cellStyle name="常规 2 3 2 2 2" xfId="895"/>
    <cellStyle name="常规 2 3 2 2 2 2" xfId="896"/>
    <cellStyle name="常规 2 3 2 2 3" xfId="897"/>
    <cellStyle name="常规 2 3 2 3" xfId="898"/>
    <cellStyle name="常规 2 3 2 4" xfId="899"/>
    <cellStyle name="常规 2 3 3" xfId="900"/>
    <cellStyle name="常规 2 3 3 2" xfId="901"/>
    <cellStyle name="常规 2 3 3 2 2" xfId="902"/>
    <cellStyle name="常规 2 3 3 2 2 2" xfId="903"/>
    <cellStyle name="常规 2 3 3 2 3" xfId="904"/>
    <cellStyle name="常规 2 3 3 3" xfId="905"/>
    <cellStyle name="常规 2 3 4" xfId="906"/>
    <cellStyle name="常规 2 3 5" xfId="907"/>
    <cellStyle name="常规 2 3 6" xfId="908"/>
    <cellStyle name="常规 2 3_2018年专项资金三年规划编制情况表--总表 2" xfId="909"/>
    <cellStyle name="常规 2 4" xfId="910"/>
    <cellStyle name="常规 2 4 2" xfId="911"/>
    <cellStyle name="常规 2 4 2 2" xfId="912"/>
    <cellStyle name="常规 2 4 2 2 2" xfId="913"/>
    <cellStyle name="常规 2 4 2 2 2 2" xfId="914"/>
    <cellStyle name="常规 2 4 2 2 3" xfId="915"/>
    <cellStyle name="常规 2 4 2 3" xfId="916"/>
    <cellStyle name="常规 2 4 3" xfId="917"/>
    <cellStyle name="常规 2 4 3 2" xfId="918"/>
    <cellStyle name="常规 2 4 3 2 2" xfId="919"/>
    <cellStyle name="常规 2 4 3 3" xfId="920"/>
    <cellStyle name="常规 2 4 4" xfId="921"/>
    <cellStyle name="常规 2 4 4 2" xfId="922"/>
    <cellStyle name="常规 2 4 4 2 2" xfId="923"/>
    <cellStyle name="常规 2 4 4 3" xfId="924"/>
    <cellStyle name="常规 2 4 5" xfId="925"/>
    <cellStyle name="常规 2 5" xfId="926"/>
    <cellStyle name="常规 2 5 2" xfId="927"/>
    <cellStyle name="常规 2 5 2 2" xfId="928"/>
    <cellStyle name="常规 2 5 2 2 2" xfId="929"/>
    <cellStyle name="常规 2 5 2 2 2 2" xfId="930"/>
    <cellStyle name="常规 2 5 2 2 3" xfId="931"/>
    <cellStyle name="常规 2 5 2 3" xfId="932"/>
    <cellStyle name="常规 2 5 3" xfId="933"/>
    <cellStyle name="常规 2 5 3 2" xfId="934"/>
    <cellStyle name="常规 2 5 3 2 2" xfId="935"/>
    <cellStyle name="常规 2 5 3 3" xfId="936"/>
    <cellStyle name="常规 2 5 4" xfId="937"/>
    <cellStyle name="常规 2 6" xfId="938"/>
    <cellStyle name="常规 2 6 2" xfId="939"/>
    <cellStyle name="常规 2 6 2 2" xfId="940"/>
    <cellStyle name="常规 2 6 2 2 2" xfId="941"/>
    <cellStyle name="常规 2 6 2 2 2 2" xfId="942"/>
    <cellStyle name="常规 2 6 2 2 3" xfId="943"/>
    <cellStyle name="常规 2 6 2 3" xfId="944"/>
    <cellStyle name="常规 2 6 3" xfId="945"/>
    <cellStyle name="常规 2 6 3 2" xfId="946"/>
    <cellStyle name="常规 2 6 3 2 2" xfId="947"/>
    <cellStyle name="常规 2 6 3 3" xfId="948"/>
    <cellStyle name="常规 2 6 4" xfId="949"/>
    <cellStyle name="常规 2 7" xfId="950"/>
    <cellStyle name="常规 2 7 2" xfId="951"/>
    <cellStyle name="常规 2 7 2 2" xfId="952"/>
    <cellStyle name="常规 2 7 2 2 2" xfId="953"/>
    <cellStyle name="常规 2 7 2 3" xfId="954"/>
    <cellStyle name="常规 2 7 3" xfId="955"/>
    <cellStyle name="常规 2 8" xfId="956"/>
    <cellStyle name="常规 2 8 2" xfId="957"/>
    <cellStyle name="常规 2 9" xfId="958"/>
    <cellStyle name="常规 2 9 2" xfId="959"/>
    <cellStyle name="常规 2 9 2 2" xfId="960"/>
    <cellStyle name="常规 2 9 2 2 2" xfId="961"/>
    <cellStyle name="常规 2 9 2 3" xfId="962"/>
    <cellStyle name="常规 2 9 3" xfId="963"/>
    <cellStyle name="常规 20" xfId="964"/>
    <cellStyle name="常规 20 2" xfId="965"/>
    <cellStyle name="常规 20 2 2" xfId="966"/>
    <cellStyle name="常规 20 2 2 2" xfId="967"/>
    <cellStyle name="常规 20 2 3" xfId="968"/>
    <cellStyle name="常规 20 3" xfId="969"/>
    <cellStyle name="常规 21" xfId="970"/>
    <cellStyle name="常规 21 2" xfId="971"/>
    <cellStyle name="常规 21 2 2" xfId="972"/>
    <cellStyle name="常规 21 2 2 2" xfId="973"/>
    <cellStyle name="常规 21 2 3" xfId="974"/>
    <cellStyle name="常规 21 3" xfId="975"/>
    <cellStyle name="常规 22" xfId="976"/>
    <cellStyle name="常规 22 2" xfId="977"/>
    <cellStyle name="常规 22 2 2" xfId="978"/>
    <cellStyle name="常规 22 2 3" xfId="979"/>
    <cellStyle name="常规 22 3" xfId="980"/>
    <cellStyle name="常规 22 3 2" xfId="981"/>
    <cellStyle name="常规 22 3 3" xfId="982"/>
    <cellStyle name="常规 22 4" xfId="983"/>
    <cellStyle name="常规 22 4 2" xfId="984"/>
    <cellStyle name="常规 22 4 3" xfId="985"/>
    <cellStyle name="常规 22 5" xfId="986"/>
    <cellStyle name="常规 23" xfId="987"/>
    <cellStyle name="常规 23 2" xfId="988"/>
    <cellStyle name="常规 23 3" xfId="989"/>
    <cellStyle name="常规 24" xfId="990"/>
    <cellStyle name="常规 25" xfId="991"/>
    <cellStyle name="常规 3" xfId="39"/>
    <cellStyle name="常规 3 10" xfId="992"/>
    <cellStyle name="常规 3 2" xfId="40"/>
    <cellStyle name="常规 3 2 2" xfId="993"/>
    <cellStyle name="常规 3 2 2 2" xfId="994"/>
    <cellStyle name="常规 3 2 2 2 2" xfId="995"/>
    <cellStyle name="常规 3 2 2 2 2 2" xfId="996"/>
    <cellStyle name="常规 3 2 2 2 2 2 2" xfId="997"/>
    <cellStyle name="常规 3 2 2 2 2 2 2 2" xfId="998"/>
    <cellStyle name="常规 3 2 2 2 2 2 3" xfId="999"/>
    <cellStyle name="常规 3 2 2 2 2 3" xfId="1000"/>
    <cellStyle name="常规 3 2 2 2 2 4 5" xfId="1001"/>
    <cellStyle name="常规 3 2 2 2 2 4 5 2" xfId="1002"/>
    <cellStyle name="常规 3 2 2 2 2 4 5 2 2" xfId="1003"/>
    <cellStyle name="常规 3 2 2 2 2 4 5 2 2 2" xfId="1004"/>
    <cellStyle name="常规 3 2 2 2 2 4 5 2 2 2 2" xfId="1005"/>
    <cellStyle name="常规 3 2 2 2 2 4 5 2 2 3" xfId="1006"/>
    <cellStyle name="常规 3 2 2 2 2 4 5 2 3" xfId="1007"/>
    <cellStyle name="常规 3 2 2 2 2 4 5 2 3 2" xfId="1008"/>
    <cellStyle name="常规 3 2 2 2 2 4 5 2 4" xfId="1009"/>
    <cellStyle name="常规 3 2 2 2 2 4 5 3" xfId="1010"/>
    <cellStyle name="常规 3 2 2 2 2 4 5 3 2" xfId="1011"/>
    <cellStyle name="常规 3 2 2 2 2 4 5 3 2 2" xfId="1012"/>
    <cellStyle name="常规 3 2 2 2 2 4 5 3 3" xfId="1013"/>
    <cellStyle name="常规 3 2 2 2 2 4 5 4" xfId="1014"/>
    <cellStyle name="常规 3 2 2 2 3" xfId="1015"/>
    <cellStyle name="常规 3 2 2 2 3 2" xfId="1016"/>
    <cellStyle name="常规 3 2 2 2 3 2 2" xfId="1017"/>
    <cellStyle name="常规 3 2 2 2 3 2 2 2" xfId="1018"/>
    <cellStyle name="常规 3 2 2 2 3 2 3" xfId="1019"/>
    <cellStyle name="常规 3 2 2 2 3 3" xfId="1020"/>
    <cellStyle name="常规 3 2 2 2 4" xfId="1021"/>
    <cellStyle name="常规 3 2 2 2 4 2" xfId="1022"/>
    <cellStyle name="常规 3 2 2 2 4 2 2" xfId="1023"/>
    <cellStyle name="常规 3 2 2 2 4 3" xfId="1024"/>
    <cellStyle name="常规 3 2 2 2 5" xfId="1025"/>
    <cellStyle name="常规 3 2 2 2 5 2" xfId="1026"/>
    <cellStyle name="常规 3 2 2 2 5 2 2" xfId="1027"/>
    <cellStyle name="常规 3 2 2 2 5 3" xfId="1028"/>
    <cellStyle name="常规 3 2 2 2 6" xfId="1029"/>
    <cellStyle name="常规 3 2 2 3" xfId="1030"/>
    <cellStyle name="常规 3 2 2 3 2" xfId="1031"/>
    <cellStyle name="常规 3 2 2 3 2 2" xfId="1032"/>
    <cellStyle name="常规 3 2 2 3 2 2 2" xfId="1033"/>
    <cellStyle name="常规 3 2 2 3 2 2 2 2" xfId="1034"/>
    <cellStyle name="常规 3 2 2 3 2 2 3" xfId="1035"/>
    <cellStyle name="常规 3 2 2 3 2 3" xfId="1036"/>
    <cellStyle name="常规 3 2 2 3 3" xfId="1037"/>
    <cellStyle name="常规 3 2 2 3 3 2" xfId="1038"/>
    <cellStyle name="常规 3 2 2 3 3 2 2" xfId="1039"/>
    <cellStyle name="常规 3 2 2 3 3 3" xfId="1040"/>
    <cellStyle name="常规 3 2 2 3 4" xfId="1041"/>
    <cellStyle name="常规 3 2 2 4" xfId="1042"/>
    <cellStyle name="常规 3 2 2 4 2" xfId="1043"/>
    <cellStyle name="常规 3 2 2 4 2 2" xfId="1044"/>
    <cellStyle name="常规 3 2 2 4 2 2 2" xfId="1045"/>
    <cellStyle name="常规 3 2 2 4 2 3" xfId="1046"/>
    <cellStyle name="常规 3 2 2 4 3" xfId="1047"/>
    <cellStyle name="常规 3 2 2 5" xfId="1048"/>
    <cellStyle name="常规 3 2 2 5 2" xfId="1049"/>
    <cellStyle name="常规 3 2 2 5 2 2" xfId="1050"/>
    <cellStyle name="常规 3 2 2 5 2 2 2" xfId="1051"/>
    <cellStyle name="常规 3 2 2 5 2 3" xfId="1052"/>
    <cellStyle name="常规 3 2 2 5 3" xfId="1053"/>
    <cellStyle name="常规 3 2 2 6" xfId="1054"/>
    <cellStyle name="常规 3 2 2 6 2" xfId="1055"/>
    <cellStyle name="常规 3 2 2 6 2 2" xfId="1056"/>
    <cellStyle name="常规 3 2 2 6 3" xfId="1057"/>
    <cellStyle name="常规 3 2 2 7" xfId="1058"/>
    <cellStyle name="常规 3 2 2 7 2" xfId="1059"/>
    <cellStyle name="常规 3 2 2 7 2 2" xfId="1060"/>
    <cellStyle name="常规 3 2 2 7 3" xfId="1061"/>
    <cellStyle name="常规 3 2 2 8" xfId="1062"/>
    <cellStyle name="常规 3 2 3" xfId="1063"/>
    <cellStyle name="常规 3 2 3 2" xfId="1064"/>
    <cellStyle name="常规 3 2 3 2 2" xfId="1065"/>
    <cellStyle name="常规 3 2 3 2 2 2" xfId="1066"/>
    <cellStyle name="常规 3 2 3 2 3" xfId="1067"/>
    <cellStyle name="常规 3 2 3 3" xfId="1068"/>
    <cellStyle name="常规 3 2 3 4" xfId="1069"/>
    <cellStyle name="常规 3 2 4" xfId="1070"/>
    <cellStyle name="常规 3 2 4 2" xfId="1071"/>
    <cellStyle name="常规 3 2 4 2 2" xfId="1072"/>
    <cellStyle name="常规 3 2 4 2 2 2" xfId="1073"/>
    <cellStyle name="常规 3 2 4 2 3" xfId="1074"/>
    <cellStyle name="常规 3 2 4 3" xfId="1075"/>
    <cellStyle name="常规 3 2 5" xfId="1076"/>
    <cellStyle name="常规 3 2 6" xfId="1077"/>
    <cellStyle name="常规 3 2 7" xfId="1078"/>
    <cellStyle name="常规 3 3" xfId="1079"/>
    <cellStyle name="常规 3 3 2" xfId="1080"/>
    <cellStyle name="常规 3 3 2 2" xfId="1081"/>
    <cellStyle name="常规 3 3 2 2 2" xfId="1082"/>
    <cellStyle name="常规 3 3 2 2 2 2" xfId="1083"/>
    <cellStyle name="常规 3 3 2 2 3" xfId="1084"/>
    <cellStyle name="常规 3 3 2 3" xfId="1085"/>
    <cellStyle name="常规 3 3 3" xfId="1086"/>
    <cellStyle name="常规 3 3 3 2" xfId="1087"/>
    <cellStyle name="常规 3 3 3 2 2" xfId="1088"/>
    <cellStyle name="常规 3 3 3 3" xfId="1089"/>
    <cellStyle name="常规 3 3 4" xfId="1090"/>
    <cellStyle name="常规 3 3 4 2" xfId="1091"/>
    <cellStyle name="常规 3 3 4 2 2" xfId="1092"/>
    <cellStyle name="常规 3 3 4 3" xfId="1093"/>
    <cellStyle name="常规 3 3 5" xfId="1094"/>
    <cellStyle name="常规 3 4" xfId="1095"/>
    <cellStyle name="常规 3 4 2" xfId="1096"/>
    <cellStyle name="常规 3 4 2 2" xfId="1097"/>
    <cellStyle name="常规 3 4 2 2 2" xfId="1098"/>
    <cellStyle name="常规 3 4 2 2 2 2" xfId="1099"/>
    <cellStyle name="常规 3 4 2 2 3" xfId="1100"/>
    <cellStyle name="常规 3 4 2 3" xfId="1101"/>
    <cellStyle name="常规 3 4 3" xfId="1102"/>
    <cellStyle name="常规 3 4 3 2" xfId="1103"/>
    <cellStyle name="常规 3 4 3 2 2" xfId="1104"/>
    <cellStyle name="常规 3 4 3 3" xfId="1105"/>
    <cellStyle name="常规 3 4 4" xfId="1106"/>
    <cellStyle name="常规 3 5" xfId="1107"/>
    <cellStyle name="常规 3 5 2" xfId="1108"/>
    <cellStyle name="常规 3 5 2 2" xfId="1109"/>
    <cellStyle name="常规 3 5 2 2 2" xfId="1110"/>
    <cellStyle name="常规 3 5 2 2 2 2" xfId="1111"/>
    <cellStyle name="常规 3 5 2 2 3" xfId="1112"/>
    <cellStyle name="常规 3 5 2 3" xfId="1113"/>
    <cellStyle name="常规 3 5 3" xfId="1114"/>
    <cellStyle name="常规 3 5 3 2" xfId="1115"/>
    <cellStyle name="常规 3 5 3 2 2" xfId="1116"/>
    <cellStyle name="常规 3 5 3 3" xfId="1117"/>
    <cellStyle name="常规 3 5 4" xfId="1118"/>
    <cellStyle name="常规 3 6" xfId="1119"/>
    <cellStyle name="常规 3 6 2" xfId="1120"/>
    <cellStyle name="常规 3 6 2 2" xfId="1121"/>
    <cellStyle name="常规 3 6 2 2 2" xfId="1122"/>
    <cellStyle name="常规 3 6 2 3" xfId="1123"/>
    <cellStyle name="常规 3 6 3" xfId="1124"/>
    <cellStyle name="常规 3 7" xfId="1125"/>
    <cellStyle name="常规 3 7 2" xfId="1126"/>
    <cellStyle name="常规 3 7 2 2" xfId="1127"/>
    <cellStyle name="常规 3 7 2 2 2" xfId="1128"/>
    <cellStyle name="常规 3 7 2 3" xfId="1129"/>
    <cellStyle name="常规 3 7 3" xfId="1130"/>
    <cellStyle name="常规 3 8" xfId="1131"/>
    <cellStyle name="常规 3 8 2" xfId="1132"/>
    <cellStyle name="常规 3 9" xfId="1133"/>
    <cellStyle name="常规 3 9 2" xfId="1134"/>
    <cellStyle name="常规 3 9 2 2" xfId="1135"/>
    <cellStyle name="常规 3 9 3" xfId="1136"/>
    <cellStyle name="常规 4" xfId="41"/>
    <cellStyle name="常规 4 10" xfId="1137"/>
    <cellStyle name="常规 4 10 2" xfId="1138"/>
    <cellStyle name="常规 4 10 2 2" xfId="1139"/>
    <cellStyle name="常规 4 10 3" xfId="1140"/>
    <cellStyle name="常规 4 11" xfId="1141"/>
    <cellStyle name="常规 4 2" xfId="42"/>
    <cellStyle name="常规 4 2 2" xfId="43"/>
    <cellStyle name="常规 4 2 2 2" xfId="44"/>
    <cellStyle name="常规 4 2 2 2 2" xfId="45"/>
    <cellStyle name="常规 4 2 2 2 2 2" xfId="1142"/>
    <cellStyle name="常规 4 2 2 2 3" xfId="46"/>
    <cellStyle name="常规 4 2 2 3" xfId="47"/>
    <cellStyle name="常规 4 2 3" xfId="48"/>
    <cellStyle name="常规 4 2 3 2" xfId="1143"/>
    <cellStyle name="常规 4 2 3 2 2" xfId="1144"/>
    <cellStyle name="常规 4 2 3 3" xfId="1145"/>
    <cellStyle name="常规 4 2 4" xfId="1146"/>
    <cellStyle name="常规 4 2 4 2" xfId="1147"/>
    <cellStyle name="常规 4 2 4 2 2" xfId="1148"/>
    <cellStyle name="常规 4 2 4 3" xfId="1149"/>
    <cellStyle name="常规 4 2 5" xfId="1150"/>
    <cellStyle name="常规 4 3" xfId="49"/>
    <cellStyle name="常规 4 3 2" xfId="1151"/>
    <cellStyle name="常规 4 3 2 2" xfId="1152"/>
    <cellStyle name="常规 4 3 2 2 2" xfId="1153"/>
    <cellStyle name="常规 4 3 2 2 2 2" xfId="1154"/>
    <cellStyle name="常规 4 3 2 2 3" xfId="1155"/>
    <cellStyle name="常规 4 3 2 3" xfId="1156"/>
    <cellStyle name="常规 4 3 3" xfId="1157"/>
    <cellStyle name="常规 4 3 3 2" xfId="1158"/>
    <cellStyle name="常规 4 3 3 2 2" xfId="1159"/>
    <cellStyle name="常规 4 3 3 3" xfId="1160"/>
    <cellStyle name="常规 4 3 4" xfId="1161"/>
    <cellStyle name="常规 4 3 5" xfId="1162"/>
    <cellStyle name="常规 4 4" xfId="1163"/>
    <cellStyle name="常规 4 4 2" xfId="1164"/>
    <cellStyle name="常规 4 4 2 2" xfId="1165"/>
    <cellStyle name="常规 4 4 2 2 2" xfId="1166"/>
    <cellStyle name="常规 4 4 2 2 2 2" xfId="1167"/>
    <cellStyle name="常规 4 4 2 2 3" xfId="1168"/>
    <cellStyle name="常规 4 4 2 3" xfId="1169"/>
    <cellStyle name="常规 4 4 3" xfId="1170"/>
    <cellStyle name="常规 4 4 3 2" xfId="1171"/>
    <cellStyle name="常规 4 4 3 2 2" xfId="1172"/>
    <cellStyle name="常规 4 4 3 3" xfId="1173"/>
    <cellStyle name="常规 4 4 4" xfId="1174"/>
    <cellStyle name="常规 4 5" xfId="1175"/>
    <cellStyle name="常规 4 5 2" xfId="1176"/>
    <cellStyle name="常规 4 5 2 2" xfId="1177"/>
    <cellStyle name="常规 4 5 2 2 2" xfId="1178"/>
    <cellStyle name="常规 4 5 2 2 2 2" xfId="1179"/>
    <cellStyle name="常规 4 5 2 2 3" xfId="1180"/>
    <cellStyle name="常规 4 5 2 3" xfId="1181"/>
    <cellStyle name="常规 4 5 3" xfId="1182"/>
    <cellStyle name="常规 4 5 3 2" xfId="1183"/>
    <cellStyle name="常规 4 5 3 2 2" xfId="1184"/>
    <cellStyle name="常规 4 5 3 3" xfId="1185"/>
    <cellStyle name="常规 4 5 4" xfId="1186"/>
    <cellStyle name="常规 4 6" xfId="1187"/>
    <cellStyle name="常规 4 6 2" xfId="1188"/>
    <cellStyle name="常规 4 6 2 2" xfId="1189"/>
    <cellStyle name="常规 4 6 2 2 2" xfId="1190"/>
    <cellStyle name="常规 4 6 2 3" xfId="1191"/>
    <cellStyle name="常规 4 6 3" xfId="1192"/>
    <cellStyle name="常规 4 7" xfId="1193"/>
    <cellStyle name="常规 4 7 2" xfId="1194"/>
    <cellStyle name="常规 4 8" xfId="1195"/>
    <cellStyle name="常规 4 8 2" xfId="1196"/>
    <cellStyle name="常规 4 8 2 2" xfId="1197"/>
    <cellStyle name="常规 4 8 2 2 2" xfId="1198"/>
    <cellStyle name="常规 4 8 2 3" xfId="1199"/>
    <cellStyle name="常规 4 8 3" xfId="1200"/>
    <cellStyle name="常规 4 9" xfId="1201"/>
    <cellStyle name="常规 4 9 2" xfId="1202"/>
    <cellStyle name="常规 4 9 2 2" xfId="1203"/>
    <cellStyle name="常规 4 9 3" xfId="1204"/>
    <cellStyle name="常规 44" xfId="1205"/>
    <cellStyle name="常规 44 2" xfId="1206"/>
    <cellStyle name="常规 44 2 2" xfId="1207"/>
    <cellStyle name="常规 44 2 2 2" xfId="1208"/>
    <cellStyle name="常规 44 2 3" xfId="1209"/>
    <cellStyle name="常规 44 3" xfId="1210"/>
    <cellStyle name="常规 45" xfId="1211"/>
    <cellStyle name="常规 45 2" xfId="1212"/>
    <cellStyle name="常规 45 2 2" xfId="1213"/>
    <cellStyle name="常规 45 2 2 2" xfId="1214"/>
    <cellStyle name="常规 45 2 3" xfId="1215"/>
    <cellStyle name="常规 45 3" xfId="1216"/>
    <cellStyle name="常规 5" xfId="50"/>
    <cellStyle name="常规 5 2" xfId="51"/>
    <cellStyle name="常规 5 2 2" xfId="52"/>
    <cellStyle name="常规 5 2 2 2" xfId="1217"/>
    <cellStyle name="常规 5 2 2 3" xfId="1218"/>
    <cellStyle name="常规 5 2 3" xfId="1219"/>
    <cellStyle name="常规 5 2 4" xfId="1220"/>
    <cellStyle name="常规 5 2 4 2" xfId="1221"/>
    <cellStyle name="常规 5 2 4 2 2" xfId="1222"/>
    <cellStyle name="常规 5 2 4 2 2 2" xfId="1223"/>
    <cellStyle name="常规 5 2 4 2 3" xfId="1224"/>
    <cellStyle name="常规 5 2 4 3" xfId="1225"/>
    <cellStyle name="常规 5 3" xfId="53"/>
    <cellStyle name="常规 5 3 2" xfId="1226"/>
    <cellStyle name="常规 5 3 3" xfId="1227"/>
    <cellStyle name="常规 5 4" xfId="1228"/>
    <cellStyle name="常规 5 5" xfId="1229"/>
    <cellStyle name="常规 5 6" xfId="1230"/>
    <cellStyle name="常规 6" xfId="54"/>
    <cellStyle name="常规 6 2" xfId="55"/>
    <cellStyle name="常规 6 2 2" xfId="1231"/>
    <cellStyle name="常规 6 2 3" xfId="1232"/>
    <cellStyle name="常规 6 2 3 2" xfId="1233"/>
    <cellStyle name="常规 6 2 3 2 2" xfId="1234"/>
    <cellStyle name="常规 6 2 3 3" xfId="1235"/>
    <cellStyle name="常规 6 2 4" xfId="1236"/>
    <cellStyle name="常规 6 2 4 2" xfId="1237"/>
    <cellStyle name="常规 6 2 4 2 2" xfId="1238"/>
    <cellStyle name="常规 6 2 4 3" xfId="1239"/>
    <cellStyle name="常规 6 2 5" xfId="1240"/>
    <cellStyle name="常规 6 2 6" xfId="1241"/>
    <cellStyle name="常规 6 3" xfId="1242"/>
    <cellStyle name="常规 6 3 2" xfId="1243"/>
    <cellStyle name="常规 6 3 2 2" xfId="1244"/>
    <cellStyle name="常规 6 3 2 2 2" xfId="1245"/>
    <cellStyle name="常规 6 3 2 2 2 2" xfId="1246"/>
    <cellStyle name="常规 6 3 2 2 3" xfId="1247"/>
    <cellStyle name="常规 6 3 2 3" xfId="1248"/>
    <cellStyle name="常规 6 3 3" xfId="1249"/>
    <cellStyle name="常规 6 3 3 2" xfId="1250"/>
    <cellStyle name="常规 6 3 3 2 2" xfId="1251"/>
    <cellStyle name="常规 6 3 3 3" xfId="1252"/>
    <cellStyle name="常规 6 3 4" xfId="1253"/>
    <cellStyle name="常规 6 4" xfId="1254"/>
    <cellStyle name="常规 6 4 2" xfId="1255"/>
    <cellStyle name="常规 6 4 2 2" xfId="1256"/>
    <cellStyle name="常规 6 4 2 2 2" xfId="1257"/>
    <cellStyle name="常规 6 4 2 3" xfId="1258"/>
    <cellStyle name="常规 6 4 3" xfId="1259"/>
    <cellStyle name="常规 6 5" xfId="1260"/>
    <cellStyle name="常规 6 5 2" xfId="1261"/>
    <cellStyle name="常规 6 5 2 2" xfId="1262"/>
    <cellStyle name="常规 6 5 2 2 2" xfId="1263"/>
    <cellStyle name="常规 6 5 2 3" xfId="1264"/>
    <cellStyle name="常规 6 5 3" xfId="1265"/>
    <cellStyle name="常规 6 6" xfId="1266"/>
    <cellStyle name="常规 6 6 2" xfId="1267"/>
    <cellStyle name="常规 6 6 2 2" xfId="1268"/>
    <cellStyle name="常规 6 6 3" xfId="1269"/>
    <cellStyle name="常规 6 7" xfId="1270"/>
    <cellStyle name="常规 6 7 2" xfId="1271"/>
    <cellStyle name="常规 6 7 2 2" xfId="1272"/>
    <cellStyle name="常规 6 7 3" xfId="1273"/>
    <cellStyle name="常规 6 8" xfId="1274"/>
    <cellStyle name="常规 6 9" xfId="1275"/>
    <cellStyle name="常规 64" xfId="56"/>
    <cellStyle name="常规 64 2" xfId="57"/>
    <cellStyle name="常规 64 2 2" xfId="58"/>
    <cellStyle name="常规 64 2 2 2" xfId="59"/>
    <cellStyle name="常规 64 2 3" xfId="1276"/>
    <cellStyle name="常规 64 3" xfId="1277"/>
    <cellStyle name="常规 7" xfId="60"/>
    <cellStyle name="常规 7 2" xfId="61"/>
    <cellStyle name="常规 7 2 2" xfId="1278"/>
    <cellStyle name="常规 7 2 2 2" xfId="1279"/>
    <cellStyle name="常规 7 2 3" xfId="1280"/>
    <cellStyle name="常规 7 2 3 2" xfId="1281"/>
    <cellStyle name="常规 7 2 3 2 2" xfId="1282"/>
    <cellStyle name="常规 7 2 3 3" xfId="1283"/>
    <cellStyle name="常规 7 2 4" xfId="1284"/>
    <cellStyle name="常规 7 2 4 2" xfId="1285"/>
    <cellStyle name="常规 7 2 5" xfId="1286"/>
    <cellStyle name="常规 7 2 6" xfId="1287"/>
    <cellStyle name="常规 7 3" xfId="1288"/>
    <cellStyle name="常规 7 3 2" xfId="1289"/>
    <cellStyle name="常规 7 3 2 2" xfId="1290"/>
    <cellStyle name="常规 7 3 2 2 2" xfId="1291"/>
    <cellStyle name="常规 7 3 2 3" xfId="1292"/>
    <cellStyle name="常规 7 3 3" xfId="1293"/>
    <cellStyle name="常规 7 3 3 2" xfId="1294"/>
    <cellStyle name="常规 7 3 4" xfId="1295"/>
    <cellStyle name="常规 7 4" xfId="1296"/>
    <cellStyle name="常规 7 4 2" xfId="1297"/>
    <cellStyle name="常规 7 4 5" xfId="1298"/>
    <cellStyle name="常规 7 4 5 2" xfId="1299"/>
    <cellStyle name="常规 7 4 5 2 2" xfId="1300"/>
    <cellStyle name="常规 7 4 5 2 2 2" xfId="1301"/>
    <cellStyle name="常规 7 4 5 2 2 2 2" xfId="1302"/>
    <cellStyle name="常规 7 4 5 2 2 3" xfId="1303"/>
    <cellStyle name="常规 7 4 5 2 3" xfId="1304"/>
    <cellStyle name="常规 7 4 5 2 3 2" xfId="1305"/>
    <cellStyle name="常规 7 4 5 2 4" xfId="1306"/>
    <cellStyle name="常规 7 4 5 3" xfId="1307"/>
    <cellStyle name="常规 7 4 5 3 2" xfId="1308"/>
    <cellStyle name="常规 7 4 5 3 2 2" xfId="1309"/>
    <cellStyle name="常规 7 4 5 3 3" xfId="1310"/>
    <cellStyle name="常规 7 4 5 4" xfId="1311"/>
    <cellStyle name="常规 7 5" xfId="1312"/>
    <cellStyle name="常规 7 6" xfId="1313"/>
    <cellStyle name="常规 8" xfId="62"/>
    <cellStyle name="常规 8 2" xfId="63"/>
    <cellStyle name="常规 8 2 2" xfId="64"/>
    <cellStyle name="常规 8 2 2 2" xfId="65"/>
    <cellStyle name="常规 8 2 2 2 2" xfId="1314"/>
    <cellStyle name="常规 8 2 2 2 3" xfId="1315"/>
    <cellStyle name="常规 8 2 2 3" xfId="1316"/>
    <cellStyle name="常规 8 2 2 4" xfId="1317"/>
    <cellStyle name="常规 8 2 3" xfId="66"/>
    <cellStyle name="常规 8 2 3 2" xfId="1318"/>
    <cellStyle name="常规 8 2 3 2 2" xfId="1319"/>
    <cellStyle name="常规 8 2 3 3" xfId="1320"/>
    <cellStyle name="常规 8 2 4" xfId="1321"/>
    <cellStyle name="常规 8 2 5" xfId="1322"/>
    <cellStyle name="常规 8 3" xfId="67"/>
    <cellStyle name="常规 8 3 2" xfId="1323"/>
    <cellStyle name="常规 8 3 2 2" xfId="1324"/>
    <cellStyle name="常规 8 3 2 2 2" xfId="1325"/>
    <cellStyle name="常规 8 3 2 3" xfId="1326"/>
    <cellStyle name="常规 8 3 3" xfId="1327"/>
    <cellStyle name="常规 8 3 4" xfId="1328"/>
    <cellStyle name="常规 8 4" xfId="1329"/>
    <cellStyle name="常规 8 5" xfId="1330"/>
    <cellStyle name="常规 8 5 2" xfId="1331"/>
    <cellStyle name="常规 8 5 2 2" xfId="1332"/>
    <cellStyle name="常规 8 5 2 2 2" xfId="1333"/>
    <cellStyle name="常规 8 5 2 3" xfId="1334"/>
    <cellStyle name="常规 8 5 3" xfId="1335"/>
    <cellStyle name="常规 8 6" xfId="1336"/>
    <cellStyle name="常规 8 7" xfId="1337"/>
    <cellStyle name="常规 8 8" xfId="1338"/>
    <cellStyle name="常规 9" xfId="68"/>
    <cellStyle name="常规 9 10 3" xfId="1339"/>
    <cellStyle name="常规 9 10 3 2" xfId="1340"/>
    <cellStyle name="常规 9 10 3 2 2" xfId="1341"/>
    <cellStyle name="常规 9 10 3 2 2 2" xfId="1342"/>
    <cellStyle name="常规 9 10 3 2 2 2 2" xfId="1343"/>
    <cellStyle name="常规 9 10 3 2 2 2 2 2" xfId="1344"/>
    <cellStyle name="常规 9 10 3 2 2 2 3" xfId="1345"/>
    <cellStyle name="常规 9 10 3 2 2 3" xfId="1346"/>
    <cellStyle name="常规 9 10 3 2 3" xfId="1347"/>
    <cellStyle name="常规 9 10 3 2 3 2" xfId="1348"/>
    <cellStyle name="常规 9 10 3 2 3 2 2" xfId="1349"/>
    <cellStyle name="常规 9 10 3 2 3 3" xfId="1350"/>
    <cellStyle name="常规 9 10 3 2 4" xfId="1351"/>
    <cellStyle name="常规 9 10 3 2 4 2" xfId="1352"/>
    <cellStyle name="常规 9 10 3 2 4 2 2" xfId="1353"/>
    <cellStyle name="常规 9 10 3 2 4 3" xfId="1354"/>
    <cellStyle name="常规 9 10 3 2 5" xfId="1355"/>
    <cellStyle name="常规 9 10 3 3" xfId="1356"/>
    <cellStyle name="常规 9 10 3 3 2" xfId="1357"/>
    <cellStyle name="常规 9 10 3 3 2 2" xfId="1358"/>
    <cellStyle name="常规 9 10 3 3 3" xfId="1359"/>
    <cellStyle name="常规 9 10 3 4" xfId="1360"/>
    <cellStyle name="常规 9 10 3 4 2" xfId="1361"/>
    <cellStyle name="常规 9 10 3 4 2 2" xfId="1362"/>
    <cellStyle name="常规 9 10 3 4 3" xfId="1363"/>
    <cellStyle name="常规 9 10 3 5" xfId="1364"/>
    <cellStyle name="常规 9 2" xfId="69"/>
    <cellStyle name="常规 9 2 2" xfId="1365"/>
    <cellStyle name="常规 9 2 2 2" xfId="1366"/>
    <cellStyle name="常规 9 2 2 2 2" xfId="1367"/>
    <cellStyle name="常规 9 2 2 2 4" xfId="1368"/>
    <cellStyle name="常规 9 2 2 2 4 2" xfId="1369"/>
    <cellStyle name="常规 9 2 2 2 4 2 2" xfId="1370"/>
    <cellStyle name="常规 9 2 2 2 4 2 2 2" xfId="1371"/>
    <cellStyle name="常规 9 2 2 2 4 2 2 2 2" xfId="1372"/>
    <cellStyle name="常规 9 2 2 2 4 2 2 3" xfId="1373"/>
    <cellStyle name="常规 9 2 2 2 4 2 3" xfId="1374"/>
    <cellStyle name="常规 9 2 2 2 4 2 3 2" xfId="1375"/>
    <cellStyle name="常规 9 2 2 2 4 2 4" xfId="1376"/>
    <cellStyle name="常规 9 2 2 2 4 3" xfId="1377"/>
    <cellStyle name="常规 9 2 2 2 4 3 2" xfId="1378"/>
    <cellStyle name="常规 9 2 2 2 4 3 2 2" xfId="1379"/>
    <cellStyle name="常规 9 2 2 2 4 3 3" xfId="1380"/>
    <cellStyle name="常规 9 2 2 2 4 4" xfId="1381"/>
    <cellStyle name="常规 9 2 2 3" xfId="1382"/>
    <cellStyle name="常规 9 2 3" xfId="1383"/>
    <cellStyle name="常规 9 2 3 2" xfId="1384"/>
    <cellStyle name="常规 9 2 3 2 2" xfId="1385"/>
    <cellStyle name="常规 9 2 3 3" xfId="1386"/>
    <cellStyle name="常规 9 2 4" xfId="1387"/>
    <cellStyle name="常规 9 2 4 2" xfId="1388"/>
    <cellStyle name="常规 9 2 4 2 2" xfId="1389"/>
    <cellStyle name="常规 9 2 4 3" xfId="1390"/>
    <cellStyle name="常规 9 2 5" xfId="1391"/>
    <cellStyle name="常规 9 2 6" xfId="1392"/>
    <cellStyle name="常规 9 3" xfId="1393"/>
    <cellStyle name="常规 9 3 2" xfId="1394"/>
    <cellStyle name="常规 9 3 2 2" xfId="1395"/>
    <cellStyle name="常规 9 3 2 2 2" xfId="1396"/>
    <cellStyle name="常规 9 3 2 3" xfId="1397"/>
    <cellStyle name="常规 9 3 3" xfId="1398"/>
    <cellStyle name="常规 9 4" xfId="1399"/>
    <cellStyle name="常规 9 4 2" xfId="1400"/>
    <cellStyle name="常规 9 4 2 2" xfId="1401"/>
    <cellStyle name="常规 9 4 2 2 2" xfId="1402"/>
    <cellStyle name="常规 9 4 2 3" xfId="1403"/>
    <cellStyle name="常规 9 4 3" xfId="1404"/>
    <cellStyle name="常规 9 5" xfId="1405"/>
    <cellStyle name="常规 9 5 2" xfId="1406"/>
    <cellStyle name="常规 9 6" xfId="1407"/>
    <cellStyle name="常规 9 6 2" xfId="1408"/>
    <cellStyle name="常规 9 6 2 2" xfId="1409"/>
    <cellStyle name="常规 9 6 2 2 2" xfId="1410"/>
    <cellStyle name="常规 9 6 2 3" xfId="1411"/>
    <cellStyle name="常规 9 6 3" xfId="1412"/>
    <cellStyle name="常规 9 7" xfId="1413"/>
    <cellStyle name="常规 9 7 2" xfId="1414"/>
    <cellStyle name="常规 9 7 2 2" xfId="1415"/>
    <cellStyle name="常规 9 7 3" xfId="1416"/>
    <cellStyle name="常规 9 8" xfId="1417"/>
    <cellStyle name="常规 9 9" xfId="1418"/>
    <cellStyle name="常规_Sheet1 2" xfId="70"/>
    <cellStyle name="好 2" xfId="1419"/>
    <cellStyle name="好 2 2" xfId="1420"/>
    <cellStyle name="好 2 2 2" xfId="1421"/>
    <cellStyle name="好 2 2 2 2" xfId="1422"/>
    <cellStyle name="好 2 2 2 2 2" xfId="1423"/>
    <cellStyle name="好 2 2 2 3" xfId="1424"/>
    <cellStyle name="好 2 2 3" xfId="1425"/>
    <cellStyle name="好 2 3" xfId="1426"/>
    <cellStyle name="好 2 3 2" xfId="1427"/>
    <cellStyle name="好 2 3 2 2" xfId="1428"/>
    <cellStyle name="好 2 3 3" xfId="1429"/>
    <cellStyle name="好 2 4" xfId="1430"/>
    <cellStyle name="好 3" xfId="1431"/>
    <cellStyle name="好 3 2" xfId="1432"/>
    <cellStyle name="好 3 2 2" xfId="1433"/>
    <cellStyle name="好 3 2 2 2" xfId="1434"/>
    <cellStyle name="好 3 2 2 2 2" xfId="1435"/>
    <cellStyle name="好 3 2 2 3" xfId="1436"/>
    <cellStyle name="好 3 2 3" xfId="1437"/>
    <cellStyle name="好 3 3" xfId="1438"/>
    <cellStyle name="好 3 3 2" xfId="1439"/>
    <cellStyle name="好 3 3 2 2" xfId="1440"/>
    <cellStyle name="好 3 3 3" xfId="1441"/>
    <cellStyle name="好 3 4" xfId="1442"/>
    <cellStyle name="好 4" xfId="1443"/>
    <cellStyle name="好 4 2" xfId="1444"/>
    <cellStyle name="好 4 2 2" xfId="1445"/>
    <cellStyle name="好 4 2 2 2" xfId="1446"/>
    <cellStyle name="好 4 2 3" xfId="1447"/>
    <cellStyle name="好 4 3" xfId="1448"/>
    <cellStyle name="好 4 3 2" xfId="1449"/>
    <cellStyle name="好 4 4" xfId="1450"/>
    <cellStyle name="好_2016年镇级收入完成明细表-11" xfId="71"/>
    <cellStyle name="好_2017年年底算账情况-工业基地" xfId="72"/>
    <cellStyle name="汇总 2" xfId="1451"/>
    <cellStyle name="汇总 2 10" xfId="1452"/>
    <cellStyle name="汇总 2 11" xfId="1453"/>
    <cellStyle name="汇总 2 2" xfId="1454"/>
    <cellStyle name="汇总 2 2 10" xfId="1455"/>
    <cellStyle name="汇总 2 2 2" xfId="1456"/>
    <cellStyle name="汇总 2 2 2 2" xfId="1457"/>
    <cellStyle name="汇总 2 2 2 2 2" xfId="1458"/>
    <cellStyle name="汇总 2 2 2 2 2 2" xfId="1459"/>
    <cellStyle name="汇总 2 2 2 2 2 2 2" xfId="1460"/>
    <cellStyle name="汇总 2 2 2 2 2 3" xfId="1461"/>
    <cellStyle name="汇总 2 2 2 2 2 4" xfId="1462"/>
    <cellStyle name="汇总 2 2 2 2 2 5" xfId="1463"/>
    <cellStyle name="汇总 2 2 2 2 3" xfId="1464"/>
    <cellStyle name="汇总 2 2 2 2 3 2" xfId="1465"/>
    <cellStyle name="汇总 2 2 2 2 4" xfId="1466"/>
    <cellStyle name="汇总 2 2 2 2 4 2" xfId="1467"/>
    <cellStyle name="汇总 2 2 2 2 5" xfId="1468"/>
    <cellStyle name="汇总 2 2 2 2 6" xfId="1469"/>
    <cellStyle name="汇总 2 2 2 2 7" xfId="1470"/>
    <cellStyle name="汇总 2 2 2 3" xfId="1471"/>
    <cellStyle name="汇总 2 2 2 3 2" xfId="1472"/>
    <cellStyle name="汇总 2 2 2 3 2 2" xfId="1473"/>
    <cellStyle name="汇总 2 2 2 3 3" xfId="1474"/>
    <cellStyle name="汇总 2 2 2 3 4" xfId="1475"/>
    <cellStyle name="汇总 2 2 2 3 5" xfId="1476"/>
    <cellStyle name="汇总 2 2 2 4" xfId="1477"/>
    <cellStyle name="汇总 2 2 2 4 2" xfId="1478"/>
    <cellStyle name="汇总 2 2 2 5" xfId="1479"/>
    <cellStyle name="汇总 2 2 2 6" xfId="1480"/>
    <cellStyle name="汇总 2 2 2 7" xfId="1481"/>
    <cellStyle name="汇总 2 2 3" xfId="1482"/>
    <cellStyle name="汇总 2 2 3 2" xfId="1483"/>
    <cellStyle name="汇总 2 2 3 2 2" xfId="1484"/>
    <cellStyle name="汇总 2 2 3 2 2 2" xfId="1485"/>
    <cellStyle name="汇总 2 2 3 2 2 2 2" xfId="1486"/>
    <cellStyle name="汇总 2 2 3 2 2 3" xfId="1487"/>
    <cellStyle name="汇总 2 2 3 2 2 4" xfId="1488"/>
    <cellStyle name="汇总 2 2 3 2 2 5" xfId="1489"/>
    <cellStyle name="汇总 2 2 3 2 3" xfId="1490"/>
    <cellStyle name="汇总 2 2 3 2 3 2" xfId="1491"/>
    <cellStyle name="汇总 2 2 3 2 4" xfId="1492"/>
    <cellStyle name="汇总 2 2 3 2 4 2" xfId="1493"/>
    <cellStyle name="汇总 2 2 3 2 5" xfId="1494"/>
    <cellStyle name="汇总 2 2 3 2 6" xfId="1495"/>
    <cellStyle name="汇总 2 2 3 2 7" xfId="1496"/>
    <cellStyle name="汇总 2 2 3 3" xfId="1497"/>
    <cellStyle name="汇总 2 2 3 3 2" xfId="1498"/>
    <cellStyle name="汇总 2 2 3 3 2 2" xfId="1499"/>
    <cellStyle name="汇总 2 2 3 3 3" xfId="1500"/>
    <cellStyle name="汇总 2 2 3 3 4" xfId="1501"/>
    <cellStyle name="汇总 2 2 3 3 5" xfId="1502"/>
    <cellStyle name="汇总 2 2 3 4" xfId="1503"/>
    <cellStyle name="汇总 2 2 3 4 2" xfId="1504"/>
    <cellStyle name="汇总 2 2 3 5" xfId="1505"/>
    <cellStyle name="汇总 2 2 3 6" xfId="1506"/>
    <cellStyle name="汇总 2 2 3 7" xfId="1507"/>
    <cellStyle name="汇总 2 2 4" xfId="1508"/>
    <cellStyle name="汇总 2 2 4 2" xfId="1509"/>
    <cellStyle name="汇总 2 2 4 2 2" xfId="1510"/>
    <cellStyle name="汇总 2 2 4 2 2 2" xfId="1511"/>
    <cellStyle name="汇总 2 2 4 2 2 2 2" xfId="1512"/>
    <cellStyle name="汇总 2 2 4 2 2 3" xfId="1513"/>
    <cellStyle name="汇总 2 2 4 2 2 4" xfId="1514"/>
    <cellStyle name="汇总 2 2 4 2 2 5" xfId="1515"/>
    <cellStyle name="汇总 2 2 4 2 3" xfId="1516"/>
    <cellStyle name="汇总 2 2 4 2 3 2" xfId="1517"/>
    <cellStyle name="汇总 2 2 4 2 4" xfId="1518"/>
    <cellStyle name="汇总 2 2 4 2 4 2" xfId="1519"/>
    <cellStyle name="汇总 2 2 4 2 5" xfId="1520"/>
    <cellStyle name="汇总 2 2 4 2 6" xfId="1521"/>
    <cellStyle name="汇总 2 2 4 2 7" xfId="1522"/>
    <cellStyle name="汇总 2 2 4 3" xfId="1523"/>
    <cellStyle name="汇总 2 2 4 3 2" xfId="1524"/>
    <cellStyle name="汇总 2 2 4 3 2 2" xfId="1525"/>
    <cellStyle name="汇总 2 2 4 3 3" xfId="1526"/>
    <cellStyle name="汇总 2 2 4 3 4" xfId="1527"/>
    <cellStyle name="汇总 2 2 4 3 5" xfId="1528"/>
    <cellStyle name="汇总 2 2 4 4" xfId="1529"/>
    <cellStyle name="汇总 2 2 4 4 2" xfId="1530"/>
    <cellStyle name="汇总 2 2 4 5" xfId="1531"/>
    <cellStyle name="汇总 2 2 4 6" xfId="1532"/>
    <cellStyle name="汇总 2 2 4 7" xfId="1533"/>
    <cellStyle name="汇总 2 2 5" xfId="1534"/>
    <cellStyle name="汇总 2 2 5 2" xfId="1535"/>
    <cellStyle name="汇总 2 2 5 2 2" xfId="1536"/>
    <cellStyle name="汇总 2 2 5 2 2 2" xfId="1537"/>
    <cellStyle name="汇总 2 2 5 2 3" xfId="1538"/>
    <cellStyle name="汇总 2 2 5 2 4" xfId="1539"/>
    <cellStyle name="汇总 2 2 5 2 5" xfId="1540"/>
    <cellStyle name="汇总 2 2 5 3" xfId="1541"/>
    <cellStyle name="汇总 2 2 5 3 2" xfId="1542"/>
    <cellStyle name="汇总 2 2 5 4" xfId="1543"/>
    <cellStyle name="汇总 2 2 5 4 2" xfId="1544"/>
    <cellStyle name="汇总 2 2 5 5" xfId="1545"/>
    <cellStyle name="汇总 2 2 5 6" xfId="1546"/>
    <cellStyle name="汇总 2 2 5 7" xfId="1547"/>
    <cellStyle name="汇总 2 2 6" xfId="1548"/>
    <cellStyle name="汇总 2 2 6 2" xfId="1549"/>
    <cellStyle name="汇总 2 2 6 2 2" xfId="1550"/>
    <cellStyle name="汇总 2 2 6 3" xfId="1551"/>
    <cellStyle name="汇总 2 2 6 4" xfId="1552"/>
    <cellStyle name="汇总 2 2 6 5" xfId="1553"/>
    <cellStyle name="汇总 2 2 7" xfId="1554"/>
    <cellStyle name="汇总 2 2 7 2" xfId="1555"/>
    <cellStyle name="汇总 2 2 8" xfId="1556"/>
    <cellStyle name="汇总 2 2 9" xfId="1557"/>
    <cellStyle name="汇总 2 3" xfId="1558"/>
    <cellStyle name="汇总 2 3 2" xfId="1559"/>
    <cellStyle name="汇总 2 3 2 2" xfId="1560"/>
    <cellStyle name="汇总 2 3 2 2 2" xfId="1561"/>
    <cellStyle name="汇总 2 3 2 2 2 2" xfId="1562"/>
    <cellStyle name="汇总 2 3 2 2 3" xfId="1563"/>
    <cellStyle name="汇总 2 3 2 2 4" xfId="1564"/>
    <cellStyle name="汇总 2 3 2 2 5" xfId="1565"/>
    <cellStyle name="汇总 2 3 2 3" xfId="1566"/>
    <cellStyle name="汇总 2 3 2 3 2" xfId="1567"/>
    <cellStyle name="汇总 2 3 2 4" xfId="1568"/>
    <cellStyle name="汇总 2 3 2 4 2" xfId="1569"/>
    <cellStyle name="汇总 2 3 2 5" xfId="1570"/>
    <cellStyle name="汇总 2 3 2 6" xfId="1571"/>
    <cellStyle name="汇总 2 3 2 7" xfId="1572"/>
    <cellStyle name="汇总 2 3 3" xfId="1573"/>
    <cellStyle name="汇总 2 3 3 2" xfId="1574"/>
    <cellStyle name="汇总 2 3 3 2 2" xfId="1575"/>
    <cellStyle name="汇总 2 3 3 3" xfId="1576"/>
    <cellStyle name="汇总 2 3 3 4" xfId="1577"/>
    <cellStyle name="汇总 2 3 3 5" xfId="1578"/>
    <cellStyle name="汇总 2 3 4" xfId="1579"/>
    <cellStyle name="汇总 2 3 4 2" xfId="1580"/>
    <cellStyle name="汇总 2 3 5" xfId="1581"/>
    <cellStyle name="汇总 2 3 6" xfId="1582"/>
    <cellStyle name="汇总 2 3 7" xfId="1583"/>
    <cellStyle name="汇总 2 4" xfId="1584"/>
    <cellStyle name="汇总 2 4 2" xfId="1585"/>
    <cellStyle name="汇总 2 4 2 2" xfId="1586"/>
    <cellStyle name="汇总 2 4 2 2 2" xfId="1587"/>
    <cellStyle name="汇总 2 4 2 2 2 2" xfId="1588"/>
    <cellStyle name="汇总 2 4 2 2 3" xfId="1589"/>
    <cellStyle name="汇总 2 4 2 2 4" xfId="1590"/>
    <cellStyle name="汇总 2 4 2 2 5" xfId="1591"/>
    <cellStyle name="汇总 2 4 2 3" xfId="1592"/>
    <cellStyle name="汇总 2 4 2 3 2" xfId="1593"/>
    <cellStyle name="汇总 2 4 2 4" xfId="1594"/>
    <cellStyle name="汇总 2 4 2 4 2" xfId="1595"/>
    <cellStyle name="汇总 2 4 2 5" xfId="1596"/>
    <cellStyle name="汇总 2 4 2 6" xfId="1597"/>
    <cellStyle name="汇总 2 4 2 7" xfId="1598"/>
    <cellStyle name="汇总 2 4 3" xfId="1599"/>
    <cellStyle name="汇总 2 4 3 2" xfId="1600"/>
    <cellStyle name="汇总 2 4 3 2 2" xfId="1601"/>
    <cellStyle name="汇总 2 4 3 3" xfId="1602"/>
    <cellStyle name="汇总 2 4 3 4" xfId="1603"/>
    <cellStyle name="汇总 2 4 3 5" xfId="1604"/>
    <cellStyle name="汇总 2 4 4" xfId="1605"/>
    <cellStyle name="汇总 2 4 4 2" xfId="1606"/>
    <cellStyle name="汇总 2 4 5" xfId="1607"/>
    <cellStyle name="汇总 2 4 6" xfId="1608"/>
    <cellStyle name="汇总 2 4 7" xfId="1609"/>
    <cellStyle name="汇总 2 5" xfId="1610"/>
    <cellStyle name="汇总 2 5 2" xfId="1611"/>
    <cellStyle name="汇总 2 5 2 2" xfId="1612"/>
    <cellStyle name="汇总 2 5 2 2 2" xfId="1613"/>
    <cellStyle name="汇总 2 5 2 2 2 2" xfId="1614"/>
    <cellStyle name="汇总 2 5 2 2 3" xfId="1615"/>
    <cellStyle name="汇总 2 5 2 2 4" xfId="1616"/>
    <cellStyle name="汇总 2 5 2 2 5" xfId="1617"/>
    <cellStyle name="汇总 2 5 2 3" xfId="1618"/>
    <cellStyle name="汇总 2 5 2 3 2" xfId="1619"/>
    <cellStyle name="汇总 2 5 2 4" xfId="1620"/>
    <cellStyle name="汇总 2 5 2 4 2" xfId="1621"/>
    <cellStyle name="汇总 2 5 2 5" xfId="1622"/>
    <cellStyle name="汇总 2 5 2 6" xfId="1623"/>
    <cellStyle name="汇总 2 5 2 7" xfId="1624"/>
    <cellStyle name="汇总 2 5 3" xfId="1625"/>
    <cellStyle name="汇总 2 5 3 2" xfId="1626"/>
    <cellStyle name="汇总 2 5 3 2 2" xfId="1627"/>
    <cellStyle name="汇总 2 5 3 3" xfId="1628"/>
    <cellStyle name="汇总 2 5 3 4" xfId="1629"/>
    <cellStyle name="汇总 2 5 3 5" xfId="1630"/>
    <cellStyle name="汇总 2 5 4" xfId="1631"/>
    <cellStyle name="汇总 2 5 4 2" xfId="1632"/>
    <cellStyle name="汇总 2 5 5" xfId="1633"/>
    <cellStyle name="汇总 2 5 6" xfId="1634"/>
    <cellStyle name="汇总 2 5 7" xfId="1635"/>
    <cellStyle name="汇总 2 6" xfId="1636"/>
    <cellStyle name="汇总 2 6 2" xfId="1637"/>
    <cellStyle name="汇总 2 6 2 2" xfId="1638"/>
    <cellStyle name="汇总 2 6 2 2 2" xfId="1639"/>
    <cellStyle name="汇总 2 6 2 3" xfId="1640"/>
    <cellStyle name="汇总 2 6 2 4" xfId="1641"/>
    <cellStyle name="汇总 2 6 2 5" xfId="1642"/>
    <cellStyle name="汇总 2 6 3" xfId="1643"/>
    <cellStyle name="汇总 2 6 3 2" xfId="1644"/>
    <cellStyle name="汇总 2 6 4" xfId="1645"/>
    <cellStyle name="汇总 2 6 4 2" xfId="1646"/>
    <cellStyle name="汇总 2 6 5" xfId="1647"/>
    <cellStyle name="汇总 2 6 6" xfId="1648"/>
    <cellStyle name="汇总 2 6 7" xfId="1649"/>
    <cellStyle name="汇总 2 7" xfId="1650"/>
    <cellStyle name="汇总 2 7 2" xfId="1651"/>
    <cellStyle name="汇总 2 7 2 2" xfId="1652"/>
    <cellStyle name="汇总 2 7 3" xfId="1653"/>
    <cellStyle name="汇总 2 7 4" xfId="1654"/>
    <cellStyle name="汇总 2 7 5" xfId="1655"/>
    <cellStyle name="汇总 2 8" xfId="1656"/>
    <cellStyle name="汇总 2 8 2" xfId="1657"/>
    <cellStyle name="汇总 2 9" xfId="1658"/>
    <cellStyle name="汇总 3" xfId="1659"/>
    <cellStyle name="汇总 3 10" xfId="1660"/>
    <cellStyle name="汇总 3 11" xfId="1661"/>
    <cellStyle name="汇总 3 2" xfId="1662"/>
    <cellStyle name="汇总 3 2 10" xfId="1663"/>
    <cellStyle name="汇总 3 2 2" xfId="1664"/>
    <cellStyle name="汇总 3 2 2 2" xfId="1665"/>
    <cellStyle name="汇总 3 2 2 2 2" xfId="1666"/>
    <cellStyle name="汇总 3 2 2 2 2 2" xfId="1667"/>
    <cellStyle name="汇总 3 2 2 2 2 2 2" xfId="1668"/>
    <cellStyle name="汇总 3 2 2 2 2 3" xfId="1669"/>
    <cellStyle name="汇总 3 2 2 2 2 4" xfId="1670"/>
    <cellStyle name="汇总 3 2 2 2 2 5" xfId="1671"/>
    <cellStyle name="汇总 3 2 2 2 3" xfId="1672"/>
    <cellStyle name="汇总 3 2 2 2 3 2" xfId="1673"/>
    <cellStyle name="汇总 3 2 2 2 4" xfId="1674"/>
    <cellStyle name="汇总 3 2 2 2 4 2" xfId="1675"/>
    <cellStyle name="汇总 3 2 2 2 5" xfId="1676"/>
    <cellStyle name="汇总 3 2 2 2 6" xfId="1677"/>
    <cellStyle name="汇总 3 2 2 2 7" xfId="1678"/>
    <cellStyle name="汇总 3 2 2 3" xfId="1679"/>
    <cellStyle name="汇总 3 2 2 3 2" xfId="1680"/>
    <cellStyle name="汇总 3 2 2 3 2 2" xfId="1681"/>
    <cellStyle name="汇总 3 2 2 3 3" xfId="1682"/>
    <cellStyle name="汇总 3 2 2 3 4" xfId="1683"/>
    <cellStyle name="汇总 3 2 2 3 5" xfId="1684"/>
    <cellStyle name="汇总 3 2 2 4" xfId="1685"/>
    <cellStyle name="汇总 3 2 2 4 2" xfId="1686"/>
    <cellStyle name="汇总 3 2 2 5" xfId="1687"/>
    <cellStyle name="汇总 3 2 2 6" xfId="1688"/>
    <cellStyle name="汇总 3 2 2 7" xfId="1689"/>
    <cellStyle name="汇总 3 2 3" xfId="1690"/>
    <cellStyle name="汇总 3 2 3 2" xfId="1691"/>
    <cellStyle name="汇总 3 2 3 2 2" xfId="1692"/>
    <cellStyle name="汇总 3 2 3 2 2 2" xfId="1693"/>
    <cellStyle name="汇总 3 2 3 2 2 2 2" xfId="1694"/>
    <cellStyle name="汇总 3 2 3 2 2 3" xfId="1695"/>
    <cellStyle name="汇总 3 2 3 2 2 4" xfId="1696"/>
    <cellStyle name="汇总 3 2 3 2 2 5" xfId="1697"/>
    <cellStyle name="汇总 3 2 3 2 3" xfId="1698"/>
    <cellStyle name="汇总 3 2 3 2 3 2" xfId="1699"/>
    <cellStyle name="汇总 3 2 3 2 4" xfId="1700"/>
    <cellStyle name="汇总 3 2 3 2 4 2" xfId="1701"/>
    <cellStyle name="汇总 3 2 3 2 5" xfId="1702"/>
    <cellStyle name="汇总 3 2 3 2 6" xfId="1703"/>
    <cellStyle name="汇总 3 2 3 2 7" xfId="1704"/>
    <cellStyle name="汇总 3 2 3 3" xfId="1705"/>
    <cellStyle name="汇总 3 2 3 3 2" xfId="1706"/>
    <cellStyle name="汇总 3 2 3 3 2 2" xfId="1707"/>
    <cellStyle name="汇总 3 2 3 3 3" xfId="1708"/>
    <cellStyle name="汇总 3 2 3 3 4" xfId="1709"/>
    <cellStyle name="汇总 3 2 3 3 5" xfId="1710"/>
    <cellStyle name="汇总 3 2 3 4" xfId="1711"/>
    <cellStyle name="汇总 3 2 3 4 2" xfId="1712"/>
    <cellStyle name="汇总 3 2 3 5" xfId="1713"/>
    <cellStyle name="汇总 3 2 3 6" xfId="1714"/>
    <cellStyle name="汇总 3 2 3 7" xfId="1715"/>
    <cellStyle name="汇总 3 2 4" xfId="1716"/>
    <cellStyle name="汇总 3 2 4 2" xfId="1717"/>
    <cellStyle name="汇总 3 2 4 2 2" xfId="1718"/>
    <cellStyle name="汇总 3 2 4 2 2 2" xfId="1719"/>
    <cellStyle name="汇总 3 2 4 2 2 2 2" xfId="1720"/>
    <cellStyle name="汇总 3 2 4 2 2 3" xfId="1721"/>
    <cellStyle name="汇总 3 2 4 2 2 4" xfId="1722"/>
    <cellStyle name="汇总 3 2 4 2 2 5" xfId="1723"/>
    <cellStyle name="汇总 3 2 4 2 3" xfId="1724"/>
    <cellStyle name="汇总 3 2 4 2 3 2" xfId="1725"/>
    <cellStyle name="汇总 3 2 4 2 4" xfId="1726"/>
    <cellStyle name="汇总 3 2 4 2 4 2" xfId="1727"/>
    <cellStyle name="汇总 3 2 4 2 5" xfId="1728"/>
    <cellStyle name="汇总 3 2 4 2 6" xfId="1729"/>
    <cellStyle name="汇总 3 2 4 2 7" xfId="1730"/>
    <cellStyle name="汇总 3 2 4 3" xfId="1731"/>
    <cellStyle name="汇总 3 2 4 3 2" xfId="1732"/>
    <cellStyle name="汇总 3 2 4 3 2 2" xfId="1733"/>
    <cellStyle name="汇总 3 2 4 3 3" xfId="1734"/>
    <cellStyle name="汇总 3 2 4 3 4" xfId="1735"/>
    <cellStyle name="汇总 3 2 4 3 5" xfId="1736"/>
    <cellStyle name="汇总 3 2 4 4" xfId="1737"/>
    <cellStyle name="汇总 3 2 4 4 2" xfId="1738"/>
    <cellStyle name="汇总 3 2 4 5" xfId="1739"/>
    <cellStyle name="汇总 3 2 4 6" xfId="1740"/>
    <cellStyle name="汇总 3 2 4 7" xfId="1741"/>
    <cellStyle name="汇总 3 2 5" xfId="1742"/>
    <cellStyle name="汇总 3 2 5 2" xfId="1743"/>
    <cellStyle name="汇总 3 2 5 2 2" xfId="1744"/>
    <cellStyle name="汇总 3 2 5 2 2 2" xfId="1745"/>
    <cellStyle name="汇总 3 2 5 2 3" xfId="1746"/>
    <cellStyle name="汇总 3 2 5 2 4" xfId="1747"/>
    <cellStyle name="汇总 3 2 5 2 5" xfId="1748"/>
    <cellStyle name="汇总 3 2 5 3" xfId="1749"/>
    <cellStyle name="汇总 3 2 5 3 2" xfId="1750"/>
    <cellStyle name="汇总 3 2 5 4" xfId="1751"/>
    <cellStyle name="汇总 3 2 5 4 2" xfId="1752"/>
    <cellStyle name="汇总 3 2 5 5" xfId="1753"/>
    <cellStyle name="汇总 3 2 5 6" xfId="1754"/>
    <cellStyle name="汇总 3 2 5 7" xfId="1755"/>
    <cellStyle name="汇总 3 2 6" xfId="1756"/>
    <cellStyle name="汇总 3 2 6 2" xfId="1757"/>
    <cellStyle name="汇总 3 2 6 2 2" xfId="1758"/>
    <cellStyle name="汇总 3 2 6 3" xfId="1759"/>
    <cellStyle name="汇总 3 2 6 4" xfId="1760"/>
    <cellStyle name="汇总 3 2 6 5" xfId="1761"/>
    <cellStyle name="汇总 3 2 7" xfId="1762"/>
    <cellStyle name="汇总 3 2 7 2" xfId="1763"/>
    <cellStyle name="汇总 3 2 8" xfId="1764"/>
    <cellStyle name="汇总 3 2 9" xfId="1765"/>
    <cellStyle name="汇总 3 3" xfId="1766"/>
    <cellStyle name="汇总 3 3 2" xfId="1767"/>
    <cellStyle name="汇总 3 3 2 2" xfId="1768"/>
    <cellStyle name="汇总 3 3 2 2 2" xfId="1769"/>
    <cellStyle name="汇总 3 3 2 2 2 2" xfId="1770"/>
    <cellStyle name="汇总 3 3 2 2 3" xfId="1771"/>
    <cellStyle name="汇总 3 3 2 2 4" xfId="1772"/>
    <cellStyle name="汇总 3 3 2 2 5" xfId="1773"/>
    <cellStyle name="汇总 3 3 2 3" xfId="1774"/>
    <cellStyle name="汇总 3 3 2 3 2" xfId="1775"/>
    <cellStyle name="汇总 3 3 2 4" xfId="1776"/>
    <cellStyle name="汇总 3 3 2 4 2" xfId="1777"/>
    <cellStyle name="汇总 3 3 2 5" xfId="1778"/>
    <cellStyle name="汇总 3 3 2 6" xfId="1779"/>
    <cellStyle name="汇总 3 3 2 7" xfId="1780"/>
    <cellStyle name="汇总 3 3 3" xfId="1781"/>
    <cellStyle name="汇总 3 3 3 2" xfId="1782"/>
    <cellStyle name="汇总 3 3 3 2 2" xfId="1783"/>
    <cellStyle name="汇总 3 3 3 3" xfId="1784"/>
    <cellStyle name="汇总 3 3 3 4" xfId="1785"/>
    <cellStyle name="汇总 3 3 3 5" xfId="1786"/>
    <cellStyle name="汇总 3 3 4" xfId="1787"/>
    <cellStyle name="汇总 3 3 4 2" xfId="1788"/>
    <cellStyle name="汇总 3 3 5" xfId="1789"/>
    <cellStyle name="汇总 3 3 6" xfId="1790"/>
    <cellStyle name="汇总 3 3 7" xfId="1791"/>
    <cellStyle name="汇总 3 4" xfId="1792"/>
    <cellStyle name="汇总 3 4 2" xfId="1793"/>
    <cellStyle name="汇总 3 4 2 2" xfId="1794"/>
    <cellStyle name="汇总 3 4 2 2 2" xfId="1795"/>
    <cellStyle name="汇总 3 4 2 2 2 2" xfId="1796"/>
    <cellStyle name="汇总 3 4 2 2 3" xfId="1797"/>
    <cellStyle name="汇总 3 4 2 2 4" xfId="1798"/>
    <cellStyle name="汇总 3 4 2 2 5" xfId="1799"/>
    <cellStyle name="汇总 3 4 2 3" xfId="1800"/>
    <cellStyle name="汇总 3 4 2 3 2" xfId="1801"/>
    <cellStyle name="汇总 3 4 2 4" xfId="1802"/>
    <cellStyle name="汇总 3 4 2 4 2" xfId="1803"/>
    <cellStyle name="汇总 3 4 2 5" xfId="1804"/>
    <cellStyle name="汇总 3 4 2 6" xfId="1805"/>
    <cellStyle name="汇总 3 4 2 7" xfId="1806"/>
    <cellStyle name="汇总 3 4 3" xfId="1807"/>
    <cellStyle name="汇总 3 4 3 2" xfId="1808"/>
    <cellStyle name="汇总 3 4 3 2 2" xfId="1809"/>
    <cellStyle name="汇总 3 4 3 3" xfId="1810"/>
    <cellStyle name="汇总 3 4 3 4" xfId="1811"/>
    <cellStyle name="汇总 3 4 3 5" xfId="1812"/>
    <cellStyle name="汇总 3 4 4" xfId="1813"/>
    <cellStyle name="汇总 3 4 4 2" xfId="1814"/>
    <cellStyle name="汇总 3 4 5" xfId="1815"/>
    <cellStyle name="汇总 3 4 6" xfId="1816"/>
    <cellStyle name="汇总 3 4 7" xfId="1817"/>
    <cellStyle name="汇总 3 5" xfId="1818"/>
    <cellStyle name="汇总 3 5 2" xfId="1819"/>
    <cellStyle name="汇总 3 5 2 2" xfId="1820"/>
    <cellStyle name="汇总 3 5 2 2 2" xfId="1821"/>
    <cellStyle name="汇总 3 5 2 2 2 2" xfId="1822"/>
    <cellStyle name="汇总 3 5 2 2 3" xfId="1823"/>
    <cellStyle name="汇总 3 5 2 2 4" xfId="1824"/>
    <cellStyle name="汇总 3 5 2 2 5" xfId="1825"/>
    <cellStyle name="汇总 3 5 2 3" xfId="1826"/>
    <cellStyle name="汇总 3 5 2 3 2" xfId="1827"/>
    <cellStyle name="汇总 3 5 2 4" xfId="1828"/>
    <cellStyle name="汇总 3 5 2 4 2" xfId="1829"/>
    <cellStyle name="汇总 3 5 2 5" xfId="1830"/>
    <cellStyle name="汇总 3 5 2 6" xfId="1831"/>
    <cellStyle name="汇总 3 5 2 7" xfId="1832"/>
    <cellStyle name="汇总 3 5 3" xfId="1833"/>
    <cellStyle name="汇总 3 5 3 2" xfId="1834"/>
    <cellStyle name="汇总 3 5 3 2 2" xfId="1835"/>
    <cellStyle name="汇总 3 5 3 3" xfId="1836"/>
    <cellStyle name="汇总 3 5 3 4" xfId="1837"/>
    <cellStyle name="汇总 3 5 3 5" xfId="1838"/>
    <cellStyle name="汇总 3 5 4" xfId="1839"/>
    <cellStyle name="汇总 3 5 4 2" xfId="1840"/>
    <cellStyle name="汇总 3 5 5" xfId="1841"/>
    <cellStyle name="汇总 3 5 6" xfId="1842"/>
    <cellStyle name="汇总 3 5 7" xfId="1843"/>
    <cellStyle name="汇总 3 6" xfId="1844"/>
    <cellStyle name="汇总 3 6 2" xfId="1845"/>
    <cellStyle name="汇总 3 6 2 2" xfId="1846"/>
    <cellStyle name="汇总 3 6 2 2 2" xfId="1847"/>
    <cellStyle name="汇总 3 6 2 3" xfId="1848"/>
    <cellStyle name="汇总 3 6 2 4" xfId="1849"/>
    <cellStyle name="汇总 3 6 2 5" xfId="1850"/>
    <cellStyle name="汇总 3 6 3" xfId="1851"/>
    <cellStyle name="汇总 3 6 3 2" xfId="1852"/>
    <cellStyle name="汇总 3 6 4" xfId="1853"/>
    <cellStyle name="汇总 3 6 4 2" xfId="1854"/>
    <cellStyle name="汇总 3 6 5" xfId="1855"/>
    <cellStyle name="汇总 3 6 6" xfId="1856"/>
    <cellStyle name="汇总 3 6 7" xfId="1857"/>
    <cellStyle name="汇总 3 7" xfId="1858"/>
    <cellStyle name="汇总 3 7 2" xfId="1859"/>
    <cellStyle name="汇总 3 7 2 2" xfId="1860"/>
    <cellStyle name="汇总 3 7 3" xfId="1861"/>
    <cellStyle name="汇总 3 7 4" xfId="1862"/>
    <cellStyle name="汇总 3 7 5" xfId="1863"/>
    <cellStyle name="汇总 3 8" xfId="1864"/>
    <cellStyle name="汇总 3 8 2" xfId="1865"/>
    <cellStyle name="汇总 3 9" xfId="1866"/>
    <cellStyle name="计算 2" xfId="1867"/>
    <cellStyle name="计算 2 10" xfId="1868"/>
    <cellStyle name="计算 2 11" xfId="1869"/>
    <cellStyle name="计算 2 2" xfId="1870"/>
    <cellStyle name="计算 2 2 10" xfId="1871"/>
    <cellStyle name="计算 2 2 2" xfId="1872"/>
    <cellStyle name="计算 2 2 2 2" xfId="1873"/>
    <cellStyle name="计算 2 2 2 2 2" xfId="1874"/>
    <cellStyle name="计算 2 2 2 2 2 2" xfId="1875"/>
    <cellStyle name="计算 2 2 2 2 2 2 2" xfId="1876"/>
    <cellStyle name="计算 2 2 2 2 2 3" xfId="1877"/>
    <cellStyle name="计算 2 2 2 2 2 4" xfId="1878"/>
    <cellStyle name="计算 2 2 2 2 2 5" xfId="1879"/>
    <cellStyle name="计算 2 2 2 2 3" xfId="1880"/>
    <cellStyle name="计算 2 2 2 2 3 2" xfId="1881"/>
    <cellStyle name="计算 2 2 2 2 4" xfId="1882"/>
    <cellStyle name="计算 2 2 2 2 4 2" xfId="1883"/>
    <cellStyle name="计算 2 2 2 2 5" xfId="1884"/>
    <cellStyle name="计算 2 2 2 2 6" xfId="1885"/>
    <cellStyle name="计算 2 2 2 2 7" xfId="1886"/>
    <cellStyle name="计算 2 2 2 3" xfId="1887"/>
    <cellStyle name="计算 2 2 2 3 2" xfId="1888"/>
    <cellStyle name="计算 2 2 2 3 2 2" xfId="1889"/>
    <cellStyle name="计算 2 2 2 3 3" xfId="1890"/>
    <cellStyle name="计算 2 2 2 3 4" xfId="1891"/>
    <cellStyle name="计算 2 2 2 3 5" xfId="1892"/>
    <cellStyle name="计算 2 2 2 4" xfId="1893"/>
    <cellStyle name="计算 2 2 2 4 2" xfId="1894"/>
    <cellStyle name="计算 2 2 2 5" xfId="1895"/>
    <cellStyle name="计算 2 2 2 6" xfId="1896"/>
    <cellStyle name="计算 2 2 2 7" xfId="1897"/>
    <cellStyle name="计算 2 2 3" xfId="1898"/>
    <cellStyle name="计算 2 2 3 2" xfId="1899"/>
    <cellStyle name="计算 2 2 3 2 2" xfId="1900"/>
    <cellStyle name="计算 2 2 3 2 2 2" xfId="1901"/>
    <cellStyle name="计算 2 2 3 2 2 2 2" xfId="1902"/>
    <cellStyle name="计算 2 2 3 2 2 3" xfId="1903"/>
    <cellStyle name="计算 2 2 3 2 2 4" xfId="1904"/>
    <cellStyle name="计算 2 2 3 2 2 5" xfId="1905"/>
    <cellStyle name="计算 2 2 3 2 3" xfId="1906"/>
    <cellStyle name="计算 2 2 3 2 3 2" xfId="1907"/>
    <cellStyle name="计算 2 2 3 2 4" xfId="1908"/>
    <cellStyle name="计算 2 2 3 2 4 2" xfId="1909"/>
    <cellStyle name="计算 2 2 3 2 5" xfId="1910"/>
    <cellStyle name="计算 2 2 3 2 6" xfId="1911"/>
    <cellStyle name="计算 2 2 3 2 7" xfId="1912"/>
    <cellStyle name="计算 2 2 3 3" xfId="1913"/>
    <cellStyle name="计算 2 2 3 3 2" xfId="1914"/>
    <cellStyle name="计算 2 2 3 3 2 2" xfId="1915"/>
    <cellStyle name="计算 2 2 3 3 3" xfId="1916"/>
    <cellStyle name="计算 2 2 3 3 4" xfId="1917"/>
    <cellStyle name="计算 2 2 3 3 5" xfId="1918"/>
    <cellStyle name="计算 2 2 3 4" xfId="1919"/>
    <cellStyle name="计算 2 2 3 4 2" xfId="1920"/>
    <cellStyle name="计算 2 2 3 5" xfId="1921"/>
    <cellStyle name="计算 2 2 3 6" xfId="1922"/>
    <cellStyle name="计算 2 2 3 7" xfId="1923"/>
    <cellStyle name="计算 2 2 4" xfId="1924"/>
    <cellStyle name="计算 2 2 4 2" xfId="1925"/>
    <cellStyle name="计算 2 2 4 2 2" xfId="1926"/>
    <cellStyle name="计算 2 2 4 2 2 2" xfId="1927"/>
    <cellStyle name="计算 2 2 4 2 2 2 2" xfId="1928"/>
    <cellStyle name="计算 2 2 4 2 2 3" xfId="1929"/>
    <cellStyle name="计算 2 2 4 2 2 4" xfId="1930"/>
    <cellStyle name="计算 2 2 4 2 2 5" xfId="1931"/>
    <cellStyle name="计算 2 2 4 2 3" xfId="1932"/>
    <cellStyle name="计算 2 2 4 2 3 2" xfId="1933"/>
    <cellStyle name="计算 2 2 4 2 4" xfId="1934"/>
    <cellStyle name="计算 2 2 4 2 4 2" xfId="1935"/>
    <cellStyle name="计算 2 2 4 2 5" xfId="1936"/>
    <cellStyle name="计算 2 2 4 2 6" xfId="1937"/>
    <cellStyle name="计算 2 2 4 2 7" xfId="1938"/>
    <cellStyle name="计算 2 2 4 3" xfId="1939"/>
    <cellStyle name="计算 2 2 4 3 2" xfId="1940"/>
    <cellStyle name="计算 2 2 4 3 2 2" xfId="1941"/>
    <cellStyle name="计算 2 2 4 3 3" xfId="1942"/>
    <cellStyle name="计算 2 2 4 3 4" xfId="1943"/>
    <cellStyle name="计算 2 2 4 3 5" xfId="1944"/>
    <cellStyle name="计算 2 2 4 4" xfId="1945"/>
    <cellStyle name="计算 2 2 4 4 2" xfId="1946"/>
    <cellStyle name="计算 2 2 4 5" xfId="1947"/>
    <cellStyle name="计算 2 2 4 6" xfId="1948"/>
    <cellStyle name="计算 2 2 4 7" xfId="1949"/>
    <cellStyle name="计算 2 2 5" xfId="1950"/>
    <cellStyle name="计算 2 2 5 2" xfId="1951"/>
    <cellStyle name="计算 2 2 5 2 2" xfId="1952"/>
    <cellStyle name="计算 2 2 5 2 2 2" xfId="1953"/>
    <cellStyle name="计算 2 2 5 2 3" xfId="1954"/>
    <cellStyle name="计算 2 2 5 2 4" xfId="1955"/>
    <cellStyle name="计算 2 2 5 2 5" xfId="1956"/>
    <cellStyle name="计算 2 2 5 3" xfId="1957"/>
    <cellStyle name="计算 2 2 5 3 2" xfId="1958"/>
    <cellStyle name="计算 2 2 5 4" xfId="1959"/>
    <cellStyle name="计算 2 2 5 4 2" xfId="1960"/>
    <cellStyle name="计算 2 2 5 5" xfId="1961"/>
    <cellStyle name="计算 2 2 5 6" xfId="1962"/>
    <cellStyle name="计算 2 2 5 7" xfId="1963"/>
    <cellStyle name="计算 2 2 6" xfId="1964"/>
    <cellStyle name="计算 2 2 6 2" xfId="1965"/>
    <cellStyle name="计算 2 2 6 2 2" xfId="1966"/>
    <cellStyle name="计算 2 2 6 3" xfId="1967"/>
    <cellStyle name="计算 2 2 6 4" xfId="1968"/>
    <cellStyle name="计算 2 2 6 5" xfId="1969"/>
    <cellStyle name="计算 2 2 7" xfId="1970"/>
    <cellStyle name="计算 2 2 7 2" xfId="1971"/>
    <cellStyle name="计算 2 2 8" xfId="1972"/>
    <cellStyle name="计算 2 2 9" xfId="1973"/>
    <cellStyle name="计算 2 3" xfId="1974"/>
    <cellStyle name="计算 2 3 2" xfId="1975"/>
    <cellStyle name="计算 2 3 2 2" xfId="1976"/>
    <cellStyle name="计算 2 3 2 2 2" xfId="1977"/>
    <cellStyle name="计算 2 3 2 2 2 2" xfId="1978"/>
    <cellStyle name="计算 2 3 2 2 3" xfId="1979"/>
    <cellStyle name="计算 2 3 2 2 4" xfId="1980"/>
    <cellStyle name="计算 2 3 2 2 5" xfId="1981"/>
    <cellStyle name="计算 2 3 2 3" xfId="1982"/>
    <cellStyle name="计算 2 3 2 3 2" xfId="1983"/>
    <cellStyle name="计算 2 3 2 4" xfId="1984"/>
    <cellStyle name="计算 2 3 2 4 2" xfId="1985"/>
    <cellStyle name="计算 2 3 2 5" xfId="1986"/>
    <cellStyle name="计算 2 3 2 6" xfId="1987"/>
    <cellStyle name="计算 2 3 2 7" xfId="1988"/>
    <cellStyle name="计算 2 3 3" xfId="1989"/>
    <cellStyle name="计算 2 3 3 2" xfId="1990"/>
    <cellStyle name="计算 2 3 3 2 2" xfId="1991"/>
    <cellStyle name="计算 2 3 3 3" xfId="1992"/>
    <cellStyle name="计算 2 3 3 4" xfId="1993"/>
    <cellStyle name="计算 2 3 3 5" xfId="1994"/>
    <cellStyle name="计算 2 3 4" xfId="1995"/>
    <cellStyle name="计算 2 3 4 2" xfId="1996"/>
    <cellStyle name="计算 2 3 5" xfId="1997"/>
    <cellStyle name="计算 2 3 6" xfId="1998"/>
    <cellStyle name="计算 2 3 7" xfId="1999"/>
    <cellStyle name="计算 2 4" xfId="2000"/>
    <cellStyle name="计算 2 4 2" xfId="2001"/>
    <cellStyle name="计算 2 4 2 2" xfId="2002"/>
    <cellStyle name="计算 2 4 2 2 2" xfId="2003"/>
    <cellStyle name="计算 2 4 2 2 2 2" xfId="2004"/>
    <cellStyle name="计算 2 4 2 2 3" xfId="2005"/>
    <cellStyle name="计算 2 4 2 2 4" xfId="2006"/>
    <cellStyle name="计算 2 4 2 2 5" xfId="2007"/>
    <cellStyle name="计算 2 4 2 3" xfId="2008"/>
    <cellStyle name="计算 2 4 2 3 2" xfId="2009"/>
    <cellStyle name="计算 2 4 2 4" xfId="2010"/>
    <cellStyle name="计算 2 4 2 4 2" xfId="2011"/>
    <cellStyle name="计算 2 4 2 5" xfId="2012"/>
    <cellStyle name="计算 2 4 2 6" xfId="2013"/>
    <cellStyle name="计算 2 4 2 7" xfId="2014"/>
    <cellStyle name="计算 2 4 3" xfId="2015"/>
    <cellStyle name="计算 2 4 3 2" xfId="2016"/>
    <cellStyle name="计算 2 4 3 2 2" xfId="2017"/>
    <cellStyle name="计算 2 4 3 3" xfId="2018"/>
    <cellStyle name="计算 2 4 3 4" xfId="2019"/>
    <cellStyle name="计算 2 4 3 5" xfId="2020"/>
    <cellStyle name="计算 2 4 4" xfId="2021"/>
    <cellStyle name="计算 2 4 4 2" xfId="2022"/>
    <cellStyle name="计算 2 4 5" xfId="2023"/>
    <cellStyle name="计算 2 4 6" xfId="2024"/>
    <cellStyle name="计算 2 4 7" xfId="2025"/>
    <cellStyle name="计算 2 5" xfId="2026"/>
    <cellStyle name="计算 2 5 2" xfId="2027"/>
    <cellStyle name="计算 2 5 2 2" xfId="2028"/>
    <cellStyle name="计算 2 5 2 2 2" xfId="2029"/>
    <cellStyle name="计算 2 5 2 2 2 2" xfId="2030"/>
    <cellStyle name="计算 2 5 2 2 3" xfId="2031"/>
    <cellStyle name="计算 2 5 2 2 4" xfId="2032"/>
    <cellStyle name="计算 2 5 2 2 5" xfId="2033"/>
    <cellStyle name="计算 2 5 2 3" xfId="2034"/>
    <cellStyle name="计算 2 5 2 3 2" xfId="2035"/>
    <cellStyle name="计算 2 5 2 4" xfId="2036"/>
    <cellStyle name="计算 2 5 2 4 2" xfId="2037"/>
    <cellStyle name="计算 2 5 2 5" xfId="2038"/>
    <cellStyle name="计算 2 5 2 6" xfId="2039"/>
    <cellStyle name="计算 2 5 2 7" xfId="2040"/>
    <cellStyle name="计算 2 5 3" xfId="2041"/>
    <cellStyle name="计算 2 5 3 2" xfId="2042"/>
    <cellStyle name="计算 2 5 3 2 2" xfId="2043"/>
    <cellStyle name="计算 2 5 3 3" xfId="2044"/>
    <cellStyle name="计算 2 5 3 4" xfId="2045"/>
    <cellStyle name="计算 2 5 3 5" xfId="2046"/>
    <cellStyle name="计算 2 5 4" xfId="2047"/>
    <cellStyle name="计算 2 5 4 2" xfId="2048"/>
    <cellStyle name="计算 2 5 5" xfId="2049"/>
    <cellStyle name="计算 2 5 6" xfId="2050"/>
    <cellStyle name="计算 2 5 7" xfId="2051"/>
    <cellStyle name="计算 2 6" xfId="2052"/>
    <cellStyle name="计算 2 6 2" xfId="2053"/>
    <cellStyle name="计算 2 6 2 2" xfId="2054"/>
    <cellStyle name="计算 2 6 2 2 2" xfId="2055"/>
    <cellStyle name="计算 2 6 2 3" xfId="2056"/>
    <cellStyle name="计算 2 6 2 4" xfId="2057"/>
    <cellStyle name="计算 2 6 2 5" xfId="2058"/>
    <cellStyle name="计算 2 6 3" xfId="2059"/>
    <cellStyle name="计算 2 6 3 2" xfId="2060"/>
    <cellStyle name="计算 2 6 4" xfId="2061"/>
    <cellStyle name="计算 2 6 4 2" xfId="2062"/>
    <cellStyle name="计算 2 6 5" xfId="2063"/>
    <cellStyle name="计算 2 6 6" xfId="2064"/>
    <cellStyle name="计算 2 6 7" xfId="2065"/>
    <cellStyle name="计算 2 7" xfId="2066"/>
    <cellStyle name="计算 2 7 2" xfId="2067"/>
    <cellStyle name="计算 2 7 2 2" xfId="2068"/>
    <cellStyle name="计算 2 7 3" xfId="2069"/>
    <cellStyle name="计算 2 7 4" xfId="2070"/>
    <cellStyle name="计算 2 7 5" xfId="2071"/>
    <cellStyle name="计算 2 8" xfId="2072"/>
    <cellStyle name="计算 2 8 2" xfId="2073"/>
    <cellStyle name="计算 2 9" xfId="2074"/>
    <cellStyle name="计算 3" xfId="2075"/>
    <cellStyle name="计算 3 10" xfId="2076"/>
    <cellStyle name="计算 3 11" xfId="2077"/>
    <cellStyle name="计算 3 2" xfId="2078"/>
    <cellStyle name="计算 3 2 10" xfId="2079"/>
    <cellStyle name="计算 3 2 2" xfId="2080"/>
    <cellStyle name="计算 3 2 2 2" xfId="2081"/>
    <cellStyle name="计算 3 2 2 2 2" xfId="2082"/>
    <cellStyle name="计算 3 2 2 2 2 2" xfId="2083"/>
    <cellStyle name="计算 3 2 2 2 2 2 2" xfId="2084"/>
    <cellStyle name="计算 3 2 2 2 2 3" xfId="2085"/>
    <cellStyle name="计算 3 2 2 2 2 4" xfId="2086"/>
    <cellStyle name="计算 3 2 2 2 2 5" xfId="2087"/>
    <cellStyle name="计算 3 2 2 2 3" xfId="2088"/>
    <cellStyle name="计算 3 2 2 2 3 2" xfId="2089"/>
    <cellStyle name="计算 3 2 2 2 4" xfId="2090"/>
    <cellStyle name="计算 3 2 2 2 4 2" xfId="2091"/>
    <cellStyle name="计算 3 2 2 2 5" xfId="2092"/>
    <cellStyle name="计算 3 2 2 2 6" xfId="2093"/>
    <cellStyle name="计算 3 2 2 2 7" xfId="2094"/>
    <cellStyle name="计算 3 2 2 3" xfId="2095"/>
    <cellStyle name="计算 3 2 2 3 2" xfId="2096"/>
    <cellStyle name="计算 3 2 2 3 2 2" xfId="2097"/>
    <cellStyle name="计算 3 2 2 3 3" xfId="2098"/>
    <cellStyle name="计算 3 2 2 3 4" xfId="2099"/>
    <cellStyle name="计算 3 2 2 3 5" xfId="2100"/>
    <cellStyle name="计算 3 2 2 4" xfId="2101"/>
    <cellStyle name="计算 3 2 2 4 2" xfId="2102"/>
    <cellStyle name="计算 3 2 2 5" xfId="2103"/>
    <cellStyle name="计算 3 2 2 6" xfId="2104"/>
    <cellStyle name="计算 3 2 2 7" xfId="2105"/>
    <cellStyle name="计算 3 2 3" xfId="2106"/>
    <cellStyle name="计算 3 2 3 2" xfId="2107"/>
    <cellStyle name="计算 3 2 3 2 2" xfId="2108"/>
    <cellStyle name="计算 3 2 3 2 2 2" xfId="2109"/>
    <cellStyle name="计算 3 2 3 2 2 2 2" xfId="2110"/>
    <cellStyle name="计算 3 2 3 2 2 3" xfId="2111"/>
    <cellStyle name="计算 3 2 3 2 2 4" xfId="2112"/>
    <cellStyle name="计算 3 2 3 2 2 5" xfId="2113"/>
    <cellStyle name="计算 3 2 3 2 3" xfId="2114"/>
    <cellStyle name="计算 3 2 3 2 3 2" xfId="2115"/>
    <cellStyle name="计算 3 2 3 2 4" xfId="2116"/>
    <cellStyle name="计算 3 2 3 2 4 2" xfId="2117"/>
    <cellStyle name="计算 3 2 3 2 5" xfId="2118"/>
    <cellStyle name="计算 3 2 3 2 6" xfId="2119"/>
    <cellStyle name="计算 3 2 3 2 7" xfId="2120"/>
    <cellStyle name="计算 3 2 3 3" xfId="2121"/>
    <cellStyle name="计算 3 2 3 3 2" xfId="2122"/>
    <cellStyle name="计算 3 2 3 3 2 2" xfId="2123"/>
    <cellStyle name="计算 3 2 3 3 3" xfId="2124"/>
    <cellStyle name="计算 3 2 3 3 4" xfId="2125"/>
    <cellStyle name="计算 3 2 3 3 5" xfId="2126"/>
    <cellStyle name="计算 3 2 3 4" xfId="2127"/>
    <cellStyle name="计算 3 2 3 4 2" xfId="2128"/>
    <cellStyle name="计算 3 2 3 5" xfId="2129"/>
    <cellStyle name="计算 3 2 3 6" xfId="2130"/>
    <cellStyle name="计算 3 2 3 7" xfId="2131"/>
    <cellStyle name="计算 3 2 4" xfId="2132"/>
    <cellStyle name="计算 3 2 4 2" xfId="2133"/>
    <cellStyle name="计算 3 2 4 2 2" xfId="2134"/>
    <cellStyle name="计算 3 2 4 2 2 2" xfId="2135"/>
    <cellStyle name="计算 3 2 4 2 2 2 2" xfId="2136"/>
    <cellStyle name="计算 3 2 4 2 2 3" xfId="2137"/>
    <cellStyle name="计算 3 2 4 2 2 4" xfId="2138"/>
    <cellStyle name="计算 3 2 4 2 2 5" xfId="2139"/>
    <cellStyle name="计算 3 2 4 2 3" xfId="2140"/>
    <cellStyle name="计算 3 2 4 2 3 2" xfId="2141"/>
    <cellStyle name="计算 3 2 4 2 4" xfId="2142"/>
    <cellStyle name="计算 3 2 4 2 4 2" xfId="2143"/>
    <cellStyle name="计算 3 2 4 2 5" xfId="2144"/>
    <cellStyle name="计算 3 2 4 2 6" xfId="2145"/>
    <cellStyle name="计算 3 2 4 2 7" xfId="2146"/>
    <cellStyle name="计算 3 2 4 3" xfId="2147"/>
    <cellStyle name="计算 3 2 4 3 2" xfId="2148"/>
    <cellStyle name="计算 3 2 4 3 2 2" xfId="2149"/>
    <cellStyle name="计算 3 2 4 3 3" xfId="2150"/>
    <cellStyle name="计算 3 2 4 3 4" xfId="2151"/>
    <cellStyle name="计算 3 2 4 3 5" xfId="2152"/>
    <cellStyle name="计算 3 2 4 4" xfId="2153"/>
    <cellStyle name="计算 3 2 4 4 2" xfId="2154"/>
    <cellStyle name="计算 3 2 4 5" xfId="2155"/>
    <cellStyle name="计算 3 2 4 6" xfId="2156"/>
    <cellStyle name="计算 3 2 4 7" xfId="2157"/>
    <cellStyle name="计算 3 2 5" xfId="2158"/>
    <cellStyle name="计算 3 2 5 2" xfId="2159"/>
    <cellStyle name="计算 3 2 5 2 2" xfId="2160"/>
    <cellStyle name="计算 3 2 5 2 2 2" xfId="2161"/>
    <cellStyle name="计算 3 2 5 2 3" xfId="2162"/>
    <cellStyle name="计算 3 2 5 2 4" xfId="2163"/>
    <cellStyle name="计算 3 2 5 2 5" xfId="2164"/>
    <cellStyle name="计算 3 2 5 3" xfId="2165"/>
    <cellStyle name="计算 3 2 5 3 2" xfId="2166"/>
    <cellStyle name="计算 3 2 5 4" xfId="2167"/>
    <cellStyle name="计算 3 2 5 4 2" xfId="2168"/>
    <cellStyle name="计算 3 2 5 5" xfId="2169"/>
    <cellStyle name="计算 3 2 5 6" xfId="2170"/>
    <cellStyle name="计算 3 2 5 7" xfId="2171"/>
    <cellStyle name="计算 3 2 6" xfId="2172"/>
    <cellStyle name="计算 3 2 6 2" xfId="2173"/>
    <cellStyle name="计算 3 2 6 2 2" xfId="2174"/>
    <cellStyle name="计算 3 2 6 3" xfId="2175"/>
    <cellStyle name="计算 3 2 6 4" xfId="2176"/>
    <cellStyle name="计算 3 2 6 5" xfId="2177"/>
    <cellStyle name="计算 3 2 7" xfId="2178"/>
    <cellStyle name="计算 3 2 7 2" xfId="2179"/>
    <cellStyle name="计算 3 2 8" xfId="2180"/>
    <cellStyle name="计算 3 2 9" xfId="2181"/>
    <cellStyle name="计算 3 3" xfId="2182"/>
    <cellStyle name="计算 3 3 2" xfId="2183"/>
    <cellStyle name="计算 3 3 2 2" xfId="2184"/>
    <cellStyle name="计算 3 3 2 2 2" xfId="2185"/>
    <cellStyle name="计算 3 3 2 2 2 2" xfId="2186"/>
    <cellStyle name="计算 3 3 2 2 3" xfId="2187"/>
    <cellStyle name="计算 3 3 2 2 4" xfId="2188"/>
    <cellStyle name="计算 3 3 2 2 5" xfId="2189"/>
    <cellStyle name="计算 3 3 2 3" xfId="2190"/>
    <cellStyle name="计算 3 3 2 3 2" xfId="2191"/>
    <cellStyle name="计算 3 3 2 4" xfId="2192"/>
    <cellStyle name="计算 3 3 2 4 2" xfId="2193"/>
    <cellStyle name="计算 3 3 2 5" xfId="2194"/>
    <cellStyle name="计算 3 3 2 6" xfId="2195"/>
    <cellStyle name="计算 3 3 2 7" xfId="2196"/>
    <cellStyle name="计算 3 3 3" xfId="2197"/>
    <cellStyle name="计算 3 3 3 2" xfId="2198"/>
    <cellStyle name="计算 3 3 3 2 2" xfId="2199"/>
    <cellStyle name="计算 3 3 3 3" xfId="2200"/>
    <cellStyle name="计算 3 3 3 4" xfId="2201"/>
    <cellStyle name="计算 3 3 3 5" xfId="2202"/>
    <cellStyle name="计算 3 3 4" xfId="2203"/>
    <cellStyle name="计算 3 3 4 2" xfId="2204"/>
    <cellStyle name="计算 3 3 5" xfId="2205"/>
    <cellStyle name="计算 3 3 6" xfId="2206"/>
    <cellStyle name="计算 3 3 7" xfId="2207"/>
    <cellStyle name="计算 3 4" xfId="2208"/>
    <cellStyle name="计算 3 4 2" xfId="2209"/>
    <cellStyle name="计算 3 4 2 2" xfId="2210"/>
    <cellStyle name="计算 3 4 2 2 2" xfId="2211"/>
    <cellStyle name="计算 3 4 2 2 2 2" xfId="2212"/>
    <cellStyle name="计算 3 4 2 2 3" xfId="2213"/>
    <cellStyle name="计算 3 4 2 2 4" xfId="2214"/>
    <cellStyle name="计算 3 4 2 2 5" xfId="2215"/>
    <cellStyle name="计算 3 4 2 3" xfId="2216"/>
    <cellStyle name="计算 3 4 2 3 2" xfId="2217"/>
    <cellStyle name="计算 3 4 2 4" xfId="2218"/>
    <cellStyle name="计算 3 4 2 4 2" xfId="2219"/>
    <cellStyle name="计算 3 4 2 5" xfId="2220"/>
    <cellStyle name="计算 3 4 2 6" xfId="2221"/>
    <cellStyle name="计算 3 4 2 7" xfId="2222"/>
    <cellStyle name="计算 3 4 3" xfId="2223"/>
    <cellStyle name="计算 3 4 3 2" xfId="2224"/>
    <cellStyle name="计算 3 4 3 2 2" xfId="2225"/>
    <cellStyle name="计算 3 4 3 3" xfId="2226"/>
    <cellStyle name="计算 3 4 3 4" xfId="2227"/>
    <cellStyle name="计算 3 4 3 5" xfId="2228"/>
    <cellStyle name="计算 3 4 4" xfId="2229"/>
    <cellStyle name="计算 3 4 4 2" xfId="2230"/>
    <cellStyle name="计算 3 4 5" xfId="2231"/>
    <cellStyle name="计算 3 4 6" xfId="2232"/>
    <cellStyle name="计算 3 4 7" xfId="2233"/>
    <cellStyle name="计算 3 5" xfId="2234"/>
    <cellStyle name="计算 3 5 2" xfId="2235"/>
    <cellStyle name="计算 3 5 2 2" xfId="2236"/>
    <cellStyle name="计算 3 5 2 2 2" xfId="2237"/>
    <cellStyle name="计算 3 5 2 2 2 2" xfId="2238"/>
    <cellStyle name="计算 3 5 2 2 3" xfId="2239"/>
    <cellStyle name="计算 3 5 2 2 4" xfId="2240"/>
    <cellStyle name="计算 3 5 2 2 5" xfId="2241"/>
    <cellStyle name="计算 3 5 2 3" xfId="2242"/>
    <cellStyle name="计算 3 5 2 3 2" xfId="2243"/>
    <cellStyle name="计算 3 5 2 4" xfId="2244"/>
    <cellStyle name="计算 3 5 2 4 2" xfId="2245"/>
    <cellStyle name="计算 3 5 2 5" xfId="2246"/>
    <cellStyle name="计算 3 5 2 6" xfId="2247"/>
    <cellStyle name="计算 3 5 2 7" xfId="2248"/>
    <cellStyle name="计算 3 5 3" xfId="2249"/>
    <cellStyle name="计算 3 5 3 2" xfId="2250"/>
    <cellStyle name="计算 3 5 3 2 2" xfId="2251"/>
    <cellStyle name="计算 3 5 3 3" xfId="2252"/>
    <cellStyle name="计算 3 5 3 4" xfId="2253"/>
    <cellStyle name="计算 3 5 3 5" xfId="2254"/>
    <cellStyle name="计算 3 5 4" xfId="2255"/>
    <cellStyle name="计算 3 5 4 2" xfId="2256"/>
    <cellStyle name="计算 3 5 5" xfId="2257"/>
    <cellStyle name="计算 3 5 6" xfId="2258"/>
    <cellStyle name="计算 3 5 7" xfId="2259"/>
    <cellStyle name="计算 3 6" xfId="2260"/>
    <cellStyle name="计算 3 6 2" xfId="2261"/>
    <cellStyle name="计算 3 6 2 2" xfId="2262"/>
    <cellStyle name="计算 3 6 2 2 2" xfId="2263"/>
    <cellStyle name="计算 3 6 2 3" xfId="2264"/>
    <cellStyle name="计算 3 6 2 4" xfId="2265"/>
    <cellStyle name="计算 3 6 2 5" xfId="2266"/>
    <cellStyle name="计算 3 6 3" xfId="2267"/>
    <cellStyle name="计算 3 6 3 2" xfId="2268"/>
    <cellStyle name="计算 3 6 4" xfId="2269"/>
    <cellStyle name="计算 3 6 4 2" xfId="2270"/>
    <cellStyle name="计算 3 6 5" xfId="2271"/>
    <cellStyle name="计算 3 6 6" xfId="2272"/>
    <cellStyle name="计算 3 6 7" xfId="2273"/>
    <cellStyle name="计算 3 7" xfId="2274"/>
    <cellStyle name="计算 3 7 2" xfId="2275"/>
    <cellStyle name="计算 3 7 2 2" xfId="2276"/>
    <cellStyle name="计算 3 7 3" xfId="2277"/>
    <cellStyle name="计算 3 7 4" xfId="2278"/>
    <cellStyle name="计算 3 7 5" xfId="2279"/>
    <cellStyle name="计算 3 8" xfId="2280"/>
    <cellStyle name="计算 3 8 2" xfId="2281"/>
    <cellStyle name="计算 3 9" xfId="2282"/>
    <cellStyle name="计算 4" xfId="2283"/>
    <cellStyle name="计算 4 10" xfId="2284"/>
    <cellStyle name="计算 4 2" xfId="2285"/>
    <cellStyle name="计算 4 2 2" xfId="2286"/>
    <cellStyle name="计算 4 2 2 2" xfId="2287"/>
    <cellStyle name="计算 4 2 2 2 2" xfId="2288"/>
    <cellStyle name="计算 4 2 2 3" xfId="2289"/>
    <cellStyle name="计算 4 2 2 4" xfId="2290"/>
    <cellStyle name="计算 4 2 2 5" xfId="2291"/>
    <cellStyle name="计算 4 2 3" xfId="2292"/>
    <cellStyle name="计算 4 2 3 2" xfId="2293"/>
    <cellStyle name="计算 4 2 4" xfId="2294"/>
    <cellStyle name="计算 4 2 4 2" xfId="2295"/>
    <cellStyle name="计算 4 2 5" xfId="2296"/>
    <cellStyle name="计算 4 2 5 2" xfId="2297"/>
    <cellStyle name="计算 4 2 6" xfId="2298"/>
    <cellStyle name="计算 4 2 6 2" xfId="2299"/>
    <cellStyle name="计算 4 2 7" xfId="2300"/>
    <cellStyle name="计算 4 2 8" xfId="2301"/>
    <cellStyle name="计算 4 2 9" xfId="2302"/>
    <cellStyle name="计算 4 3" xfId="2303"/>
    <cellStyle name="计算 4 3 2" xfId="2304"/>
    <cellStyle name="计算 4 3 2 2" xfId="2305"/>
    <cellStyle name="计算 4 3 3" xfId="2306"/>
    <cellStyle name="计算 4 3 4" xfId="2307"/>
    <cellStyle name="计算 4 3 5" xfId="2308"/>
    <cellStyle name="计算 4 4" xfId="2309"/>
    <cellStyle name="计算 4 4 2" xfId="2310"/>
    <cellStyle name="计算 4 5" xfId="2311"/>
    <cellStyle name="计算 4 5 2" xfId="2312"/>
    <cellStyle name="计算 4 6" xfId="2313"/>
    <cellStyle name="计算 4 6 2" xfId="2314"/>
    <cellStyle name="计算 4 7" xfId="2315"/>
    <cellStyle name="计算 4 7 2" xfId="2316"/>
    <cellStyle name="计算 4 8" xfId="2317"/>
    <cellStyle name="计算 4 9" xfId="2318"/>
    <cellStyle name="检查单元格 2" xfId="2319"/>
    <cellStyle name="检查单元格 2 2" xfId="2320"/>
    <cellStyle name="检查单元格 2 2 2" xfId="2321"/>
    <cellStyle name="检查单元格 2 2 2 2" xfId="2322"/>
    <cellStyle name="检查单元格 2 2 2 2 2" xfId="2323"/>
    <cellStyle name="检查单元格 2 2 2 3" xfId="2324"/>
    <cellStyle name="检查单元格 2 2 3" xfId="2325"/>
    <cellStyle name="检查单元格 2 3" xfId="2326"/>
    <cellStyle name="检查单元格 2 3 2" xfId="2327"/>
    <cellStyle name="检查单元格 2 3 2 2" xfId="2328"/>
    <cellStyle name="检查单元格 2 3 3" xfId="2329"/>
    <cellStyle name="检查单元格 2 4" xfId="2330"/>
    <cellStyle name="检查单元格 3" xfId="2331"/>
    <cellStyle name="检查单元格 3 2" xfId="2332"/>
    <cellStyle name="检查单元格 3 2 2" xfId="2333"/>
    <cellStyle name="检查单元格 3 2 2 2" xfId="2334"/>
    <cellStyle name="检查单元格 3 2 2 2 2" xfId="2335"/>
    <cellStyle name="检查单元格 3 2 2 3" xfId="2336"/>
    <cellStyle name="检查单元格 3 2 3" xfId="2337"/>
    <cellStyle name="检查单元格 3 3" xfId="2338"/>
    <cellStyle name="检查单元格 3 3 2" xfId="2339"/>
    <cellStyle name="检查单元格 3 3 2 2" xfId="2340"/>
    <cellStyle name="检查单元格 3 3 3" xfId="2341"/>
    <cellStyle name="检查单元格 3 4" xfId="2342"/>
    <cellStyle name="检查单元格 4" xfId="2343"/>
    <cellStyle name="检查单元格 4 2" xfId="2344"/>
    <cellStyle name="检查单元格 4 2 2" xfId="2345"/>
    <cellStyle name="检查单元格 4 2 2 2" xfId="2346"/>
    <cellStyle name="检查单元格 4 2 3" xfId="2347"/>
    <cellStyle name="检查单元格 4 3" xfId="2348"/>
    <cellStyle name="检查单元格 4 3 2" xfId="2349"/>
    <cellStyle name="检查单元格 4 4" xfId="2350"/>
    <cellStyle name="解释性文本 2" xfId="2351"/>
    <cellStyle name="解释性文本 2 2" xfId="2352"/>
    <cellStyle name="解释性文本 2 2 2" xfId="2353"/>
    <cellStyle name="解释性文本 2 2 2 2" xfId="2354"/>
    <cellStyle name="解释性文本 2 2 2 2 2" xfId="2355"/>
    <cellStyle name="解释性文本 2 2 2 3" xfId="2356"/>
    <cellStyle name="解释性文本 2 2 3" xfId="2357"/>
    <cellStyle name="解释性文本 2 3" xfId="2358"/>
    <cellStyle name="解释性文本 2 3 2" xfId="2359"/>
    <cellStyle name="解释性文本 2 3 2 2" xfId="2360"/>
    <cellStyle name="解释性文本 2 3 3" xfId="2361"/>
    <cellStyle name="解释性文本 2 4" xfId="2362"/>
    <cellStyle name="解释性文本 3" xfId="2363"/>
    <cellStyle name="解释性文本 3 2" xfId="2364"/>
    <cellStyle name="解释性文本 3 2 2" xfId="2365"/>
    <cellStyle name="解释性文本 3 2 2 2" xfId="2366"/>
    <cellStyle name="解释性文本 3 2 2 2 2" xfId="2367"/>
    <cellStyle name="解释性文本 3 2 2 3" xfId="2368"/>
    <cellStyle name="解释性文本 3 2 3" xfId="2369"/>
    <cellStyle name="解释性文本 3 3" xfId="2370"/>
    <cellStyle name="解释性文本 3 3 2" xfId="2371"/>
    <cellStyle name="解释性文本 3 3 2 2" xfId="2372"/>
    <cellStyle name="解释性文本 3 3 3" xfId="2373"/>
    <cellStyle name="解释性文本 3 4" xfId="2374"/>
    <cellStyle name="警告文本 2" xfId="2375"/>
    <cellStyle name="警告文本 2 2" xfId="2376"/>
    <cellStyle name="警告文本 2 2 2" xfId="2377"/>
    <cellStyle name="警告文本 2 2 2 2" xfId="2378"/>
    <cellStyle name="警告文本 2 2 2 2 2" xfId="2379"/>
    <cellStyle name="警告文本 2 2 2 3" xfId="2380"/>
    <cellStyle name="警告文本 2 2 3" xfId="2381"/>
    <cellStyle name="警告文本 2 3" xfId="2382"/>
    <cellStyle name="警告文本 2 3 2" xfId="2383"/>
    <cellStyle name="警告文本 2 3 2 2" xfId="2384"/>
    <cellStyle name="警告文本 2 3 3" xfId="2385"/>
    <cellStyle name="警告文本 2 4" xfId="2386"/>
    <cellStyle name="警告文本 3" xfId="2387"/>
    <cellStyle name="警告文本 3 2" xfId="2388"/>
    <cellStyle name="警告文本 3 2 2" xfId="2389"/>
    <cellStyle name="警告文本 3 2 2 2" xfId="2390"/>
    <cellStyle name="警告文本 3 2 2 2 2" xfId="2391"/>
    <cellStyle name="警告文本 3 2 2 3" xfId="2392"/>
    <cellStyle name="警告文本 3 2 3" xfId="2393"/>
    <cellStyle name="警告文本 3 3" xfId="2394"/>
    <cellStyle name="警告文本 3 3 2" xfId="2395"/>
    <cellStyle name="警告文本 3 3 2 2" xfId="2396"/>
    <cellStyle name="警告文本 3 3 3" xfId="2397"/>
    <cellStyle name="警告文本 3 4" xfId="2398"/>
    <cellStyle name="链接单元格 2" xfId="2399"/>
    <cellStyle name="链接单元格 2 2" xfId="2400"/>
    <cellStyle name="链接单元格 2 2 2" xfId="2401"/>
    <cellStyle name="链接单元格 2 2 2 2" xfId="2402"/>
    <cellStyle name="链接单元格 2 2 2 2 2" xfId="2403"/>
    <cellStyle name="链接单元格 2 2 2 3" xfId="2404"/>
    <cellStyle name="链接单元格 2 2 3" xfId="2405"/>
    <cellStyle name="链接单元格 2 3" xfId="2406"/>
    <cellStyle name="链接单元格 2 3 2" xfId="2407"/>
    <cellStyle name="链接单元格 2 3 2 2" xfId="2408"/>
    <cellStyle name="链接单元格 2 3 3" xfId="2409"/>
    <cellStyle name="链接单元格 2 4" xfId="2410"/>
    <cellStyle name="链接单元格 3" xfId="2411"/>
    <cellStyle name="链接单元格 3 2" xfId="2412"/>
    <cellStyle name="链接单元格 3 2 2" xfId="2413"/>
    <cellStyle name="链接单元格 3 2 2 2" xfId="2414"/>
    <cellStyle name="链接单元格 3 2 2 2 2" xfId="2415"/>
    <cellStyle name="链接单元格 3 2 2 3" xfId="2416"/>
    <cellStyle name="链接单元格 3 2 3" xfId="2417"/>
    <cellStyle name="链接单元格 3 3" xfId="2418"/>
    <cellStyle name="链接单元格 3 3 2" xfId="2419"/>
    <cellStyle name="链接单元格 3 3 2 2" xfId="2420"/>
    <cellStyle name="链接单元格 3 3 3" xfId="2421"/>
    <cellStyle name="链接单元格 3 4" xfId="2422"/>
    <cellStyle name="霓付 [0]_ +Foil &amp; -FOIL &amp; PAPER" xfId="73"/>
    <cellStyle name="霓付_ +Foil &amp; -FOIL &amp; PAPER" xfId="74"/>
    <cellStyle name="烹拳 [0]_ +Foil &amp; -FOIL &amp; PAPER" xfId="75"/>
    <cellStyle name="烹拳_ +Foil &amp; -FOIL &amp; PAPER" xfId="76"/>
    <cellStyle name="普通_ 白土" xfId="77"/>
    <cellStyle name="千分位[0]_ 白土" xfId="78"/>
    <cellStyle name="千分位_ 白土" xfId="79"/>
    <cellStyle name="千位[0]_laroux" xfId="80"/>
    <cellStyle name="千位_laroux" xfId="81"/>
    <cellStyle name="钎霖_7.1" xfId="82"/>
    <cellStyle name="强调文字颜色 1 2" xfId="2423"/>
    <cellStyle name="强调文字颜色 1 2 2" xfId="2424"/>
    <cellStyle name="强调文字颜色 1 2 2 2" xfId="2425"/>
    <cellStyle name="强调文字颜色 1 2 2 2 2" xfId="2426"/>
    <cellStyle name="强调文字颜色 1 2 2 2 2 2" xfId="2427"/>
    <cellStyle name="强调文字颜色 1 2 2 2 3" xfId="2428"/>
    <cellStyle name="强调文字颜色 1 2 2 3" xfId="2429"/>
    <cellStyle name="强调文字颜色 1 2 3" xfId="2430"/>
    <cellStyle name="强调文字颜色 1 2 3 2" xfId="2431"/>
    <cellStyle name="强调文字颜色 1 2 3 2 2" xfId="2432"/>
    <cellStyle name="强调文字颜色 1 2 3 3" xfId="2433"/>
    <cellStyle name="强调文字颜色 1 2 4" xfId="2434"/>
    <cellStyle name="强调文字颜色 1 3" xfId="2435"/>
    <cellStyle name="强调文字颜色 1 3 2" xfId="2436"/>
    <cellStyle name="强调文字颜色 1 3 2 2" xfId="2437"/>
    <cellStyle name="强调文字颜色 1 3 2 2 2" xfId="2438"/>
    <cellStyle name="强调文字颜色 1 3 2 2 2 2" xfId="2439"/>
    <cellStyle name="强调文字颜色 1 3 2 2 3" xfId="2440"/>
    <cellStyle name="强调文字颜色 1 3 2 3" xfId="2441"/>
    <cellStyle name="强调文字颜色 1 3 3" xfId="2442"/>
    <cellStyle name="强调文字颜色 1 3 3 2" xfId="2443"/>
    <cellStyle name="强调文字颜色 1 3 3 2 2" xfId="2444"/>
    <cellStyle name="强调文字颜色 1 3 3 3" xfId="2445"/>
    <cellStyle name="强调文字颜色 1 3 4" xfId="2446"/>
    <cellStyle name="强调文字颜色 2 2" xfId="2447"/>
    <cellStyle name="强调文字颜色 2 2 2" xfId="2448"/>
    <cellStyle name="强调文字颜色 2 2 2 2" xfId="2449"/>
    <cellStyle name="强调文字颜色 2 2 2 2 2" xfId="2450"/>
    <cellStyle name="强调文字颜色 2 2 2 2 2 2" xfId="2451"/>
    <cellStyle name="强调文字颜色 2 2 2 2 3" xfId="2452"/>
    <cellStyle name="强调文字颜色 2 2 2 3" xfId="2453"/>
    <cellStyle name="强调文字颜色 2 2 3" xfId="2454"/>
    <cellStyle name="强调文字颜色 2 2 3 2" xfId="2455"/>
    <cellStyle name="强调文字颜色 2 2 3 2 2" xfId="2456"/>
    <cellStyle name="强调文字颜色 2 2 3 3" xfId="2457"/>
    <cellStyle name="强调文字颜色 2 2 4" xfId="2458"/>
    <cellStyle name="强调文字颜色 2 3" xfId="2459"/>
    <cellStyle name="强调文字颜色 2 3 2" xfId="2460"/>
    <cellStyle name="强调文字颜色 2 3 2 2" xfId="2461"/>
    <cellStyle name="强调文字颜色 2 3 2 2 2" xfId="2462"/>
    <cellStyle name="强调文字颜色 2 3 2 2 2 2" xfId="2463"/>
    <cellStyle name="强调文字颜色 2 3 2 2 3" xfId="2464"/>
    <cellStyle name="强调文字颜色 2 3 2 3" xfId="2465"/>
    <cellStyle name="强调文字颜色 2 3 3" xfId="2466"/>
    <cellStyle name="强调文字颜色 2 3 3 2" xfId="2467"/>
    <cellStyle name="强调文字颜色 2 3 3 2 2" xfId="2468"/>
    <cellStyle name="强调文字颜色 2 3 3 3" xfId="2469"/>
    <cellStyle name="强调文字颜色 2 3 4" xfId="2470"/>
    <cellStyle name="强调文字颜色 3 2" xfId="2471"/>
    <cellStyle name="强调文字颜色 3 2 2" xfId="2472"/>
    <cellStyle name="强调文字颜色 3 2 2 2" xfId="2473"/>
    <cellStyle name="强调文字颜色 3 2 2 2 2" xfId="2474"/>
    <cellStyle name="强调文字颜色 3 2 2 2 2 2" xfId="2475"/>
    <cellStyle name="强调文字颜色 3 2 2 2 3" xfId="2476"/>
    <cellStyle name="强调文字颜色 3 2 2 3" xfId="2477"/>
    <cellStyle name="强调文字颜色 3 2 3" xfId="2478"/>
    <cellStyle name="强调文字颜色 3 2 3 2" xfId="2479"/>
    <cellStyle name="强调文字颜色 3 2 3 2 2" xfId="2480"/>
    <cellStyle name="强调文字颜色 3 2 3 3" xfId="2481"/>
    <cellStyle name="强调文字颜色 3 2 4" xfId="2482"/>
    <cellStyle name="强调文字颜色 3 3" xfId="2483"/>
    <cellStyle name="强调文字颜色 3 3 2" xfId="2484"/>
    <cellStyle name="强调文字颜色 3 3 2 2" xfId="2485"/>
    <cellStyle name="强调文字颜色 3 3 2 2 2" xfId="2486"/>
    <cellStyle name="强调文字颜色 3 3 2 2 2 2" xfId="2487"/>
    <cellStyle name="强调文字颜色 3 3 2 2 3" xfId="2488"/>
    <cellStyle name="强调文字颜色 3 3 2 3" xfId="2489"/>
    <cellStyle name="强调文字颜色 3 3 3" xfId="2490"/>
    <cellStyle name="强调文字颜色 3 3 3 2" xfId="2491"/>
    <cellStyle name="强调文字颜色 3 3 3 2 2" xfId="2492"/>
    <cellStyle name="强调文字颜色 3 3 3 3" xfId="2493"/>
    <cellStyle name="强调文字颜色 3 3 4" xfId="2494"/>
    <cellStyle name="强调文字颜色 4 2" xfId="2495"/>
    <cellStyle name="强调文字颜色 4 2 2" xfId="2496"/>
    <cellStyle name="强调文字颜色 4 2 2 2" xfId="2497"/>
    <cellStyle name="强调文字颜色 4 2 2 2 2" xfId="2498"/>
    <cellStyle name="强调文字颜色 4 2 2 2 2 2" xfId="2499"/>
    <cellStyle name="强调文字颜色 4 2 2 2 3" xfId="2500"/>
    <cellStyle name="强调文字颜色 4 2 2 3" xfId="2501"/>
    <cellStyle name="强调文字颜色 4 2 3" xfId="2502"/>
    <cellStyle name="强调文字颜色 4 2 3 2" xfId="2503"/>
    <cellStyle name="强调文字颜色 4 2 3 2 2" xfId="2504"/>
    <cellStyle name="强调文字颜色 4 2 3 3" xfId="2505"/>
    <cellStyle name="强调文字颜色 4 2 4" xfId="2506"/>
    <cellStyle name="强调文字颜色 4 3" xfId="2507"/>
    <cellStyle name="强调文字颜色 4 3 2" xfId="2508"/>
    <cellStyle name="强调文字颜色 4 3 2 2" xfId="2509"/>
    <cellStyle name="强调文字颜色 4 3 2 2 2" xfId="2510"/>
    <cellStyle name="强调文字颜色 4 3 2 2 2 2" xfId="2511"/>
    <cellStyle name="强调文字颜色 4 3 2 2 3" xfId="2512"/>
    <cellStyle name="强调文字颜色 4 3 2 3" xfId="2513"/>
    <cellStyle name="强调文字颜色 4 3 3" xfId="2514"/>
    <cellStyle name="强调文字颜色 4 3 3 2" xfId="2515"/>
    <cellStyle name="强调文字颜色 4 3 3 2 2" xfId="2516"/>
    <cellStyle name="强调文字颜色 4 3 3 3" xfId="2517"/>
    <cellStyle name="强调文字颜色 4 3 4" xfId="2518"/>
    <cellStyle name="强调文字颜色 5 2" xfId="2519"/>
    <cellStyle name="强调文字颜色 5 2 2" xfId="2520"/>
    <cellStyle name="强调文字颜色 5 2 2 2" xfId="2521"/>
    <cellStyle name="强调文字颜色 5 2 2 2 2" xfId="2522"/>
    <cellStyle name="强调文字颜色 5 2 2 2 2 2" xfId="2523"/>
    <cellStyle name="强调文字颜色 5 2 2 2 3" xfId="2524"/>
    <cellStyle name="强调文字颜色 5 2 2 3" xfId="2525"/>
    <cellStyle name="强调文字颜色 5 2 3" xfId="2526"/>
    <cellStyle name="强调文字颜色 5 2 3 2" xfId="2527"/>
    <cellStyle name="强调文字颜色 5 2 3 2 2" xfId="2528"/>
    <cellStyle name="强调文字颜色 5 2 3 3" xfId="2529"/>
    <cellStyle name="强调文字颜色 5 2 4" xfId="2530"/>
    <cellStyle name="强调文字颜色 5 3" xfId="2531"/>
    <cellStyle name="强调文字颜色 5 3 2" xfId="2532"/>
    <cellStyle name="强调文字颜色 5 3 2 2" xfId="2533"/>
    <cellStyle name="强调文字颜色 5 3 2 2 2" xfId="2534"/>
    <cellStyle name="强调文字颜色 5 3 2 2 2 2" xfId="2535"/>
    <cellStyle name="强调文字颜色 5 3 2 2 3" xfId="2536"/>
    <cellStyle name="强调文字颜色 5 3 2 3" xfId="2537"/>
    <cellStyle name="强调文字颜色 5 3 3" xfId="2538"/>
    <cellStyle name="强调文字颜色 5 3 3 2" xfId="2539"/>
    <cellStyle name="强调文字颜色 5 3 3 2 2" xfId="2540"/>
    <cellStyle name="强调文字颜色 5 3 3 3" xfId="2541"/>
    <cellStyle name="强调文字颜色 5 3 4" xfId="2542"/>
    <cellStyle name="强调文字颜色 6 2" xfId="2543"/>
    <cellStyle name="强调文字颜色 6 2 2" xfId="2544"/>
    <cellStyle name="强调文字颜色 6 2 2 2" xfId="2545"/>
    <cellStyle name="强调文字颜色 6 2 2 2 2" xfId="2546"/>
    <cellStyle name="强调文字颜色 6 2 2 2 2 2" xfId="2547"/>
    <cellStyle name="强调文字颜色 6 2 2 2 3" xfId="2548"/>
    <cellStyle name="强调文字颜色 6 2 2 3" xfId="2549"/>
    <cellStyle name="强调文字颜色 6 2 3" xfId="2550"/>
    <cellStyle name="强调文字颜色 6 2 3 2" xfId="2551"/>
    <cellStyle name="强调文字颜色 6 2 3 2 2" xfId="2552"/>
    <cellStyle name="强调文字颜色 6 2 3 3" xfId="2553"/>
    <cellStyle name="强调文字颜色 6 2 4" xfId="2554"/>
    <cellStyle name="强调文字颜色 6 3" xfId="2555"/>
    <cellStyle name="强调文字颜色 6 3 2" xfId="2556"/>
    <cellStyle name="强调文字颜色 6 3 2 2" xfId="2557"/>
    <cellStyle name="强调文字颜色 6 3 2 2 2" xfId="2558"/>
    <cellStyle name="强调文字颜色 6 3 2 2 2 2" xfId="2559"/>
    <cellStyle name="强调文字颜色 6 3 2 2 3" xfId="2560"/>
    <cellStyle name="强调文字颜色 6 3 2 3" xfId="2561"/>
    <cellStyle name="强调文字颜色 6 3 3" xfId="2562"/>
    <cellStyle name="强调文字颜色 6 3 3 2" xfId="2563"/>
    <cellStyle name="强调文字颜色 6 3 3 2 2" xfId="2564"/>
    <cellStyle name="强调文字颜色 6 3 3 3" xfId="2565"/>
    <cellStyle name="强调文字颜色 6 3 4" xfId="2566"/>
    <cellStyle name="适中 2" xfId="2567"/>
    <cellStyle name="适中 2 2" xfId="2568"/>
    <cellStyle name="适中 2 2 2" xfId="2569"/>
    <cellStyle name="适中 2 2 2 2" xfId="2570"/>
    <cellStyle name="适中 2 2 2 2 2" xfId="2571"/>
    <cellStyle name="适中 2 2 2 3" xfId="2572"/>
    <cellStyle name="适中 2 2 3" xfId="2573"/>
    <cellStyle name="适中 2 3" xfId="2574"/>
    <cellStyle name="适中 2 3 2" xfId="2575"/>
    <cellStyle name="适中 2 3 2 2" xfId="2576"/>
    <cellStyle name="适中 2 3 3" xfId="2577"/>
    <cellStyle name="适中 2 4" xfId="2578"/>
    <cellStyle name="适中 3" xfId="2579"/>
    <cellStyle name="适中 3 2" xfId="2580"/>
    <cellStyle name="适中 3 2 2" xfId="2581"/>
    <cellStyle name="适中 3 2 2 2" xfId="2582"/>
    <cellStyle name="适中 3 2 2 2 2" xfId="2583"/>
    <cellStyle name="适中 3 2 2 3" xfId="2584"/>
    <cellStyle name="适中 3 2 3" xfId="2585"/>
    <cellStyle name="适中 3 3" xfId="2586"/>
    <cellStyle name="适中 3 3 2" xfId="2587"/>
    <cellStyle name="适中 3 3 2 2" xfId="2588"/>
    <cellStyle name="适中 3 3 3" xfId="2589"/>
    <cellStyle name="适中 3 4" xfId="2590"/>
    <cellStyle name="适中 4" xfId="2591"/>
    <cellStyle name="适中 4 2" xfId="2592"/>
    <cellStyle name="适中 4 2 2" xfId="2593"/>
    <cellStyle name="适中 4 2 2 2" xfId="2594"/>
    <cellStyle name="适中 4 2 3" xfId="2595"/>
    <cellStyle name="适中 4 3" xfId="2596"/>
    <cellStyle name="适中 4 3 2" xfId="2597"/>
    <cellStyle name="适中 4 4" xfId="2598"/>
    <cellStyle name="输出 2" xfId="2599"/>
    <cellStyle name="输出 2 10" xfId="2600"/>
    <cellStyle name="输出 2 11" xfId="2601"/>
    <cellStyle name="输出 2 2" xfId="2602"/>
    <cellStyle name="输出 2 2 10" xfId="2603"/>
    <cellStyle name="输出 2 2 2" xfId="2604"/>
    <cellStyle name="输出 2 2 2 2" xfId="2605"/>
    <cellStyle name="输出 2 2 2 2 2" xfId="2606"/>
    <cellStyle name="输出 2 2 2 2 2 2" xfId="2607"/>
    <cellStyle name="输出 2 2 2 2 2 2 2" xfId="2608"/>
    <cellStyle name="输出 2 2 2 2 2 3" xfId="2609"/>
    <cellStyle name="输出 2 2 2 2 2 4" xfId="2610"/>
    <cellStyle name="输出 2 2 2 2 2 5" xfId="2611"/>
    <cellStyle name="输出 2 2 2 2 3" xfId="2612"/>
    <cellStyle name="输出 2 2 2 2 3 2" xfId="2613"/>
    <cellStyle name="输出 2 2 2 2 4" xfId="2614"/>
    <cellStyle name="输出 2 2 2 2 4 2" xfId="2615"/>
    <cellStyle name="输出 2 2 2 2 5" xfId="2616"/>
    <cellStyle name="输出 2 2 2 2 6" xfId="2617"/>
    <cellStyle name="输出 2 2 2 2 7" xfId="2618"/>
    <cellStyle name="输出 2 2 2 3" xfId="2619"/>
    <cellStyle name="输出 2 2 2 3 2" xfId="2620"/>
    <cellStyle name="输出 2 2 2 3 2 2" xfId="2621"/>
    <cellStyle name="输出 2 2 2 3 3" xfId="2622"/>
    <cellStyle name="输出 2 2 2 3 4" xfId="2623"/>
    <cellStyle name="输出 2 2 2 3 5" xfId="2624"/>
    <cellStyle name="输出 2 2 2 4" xfId="2625"/>
    <cellStyle name="输出 2 2 2 4 2" xfId="2626"/>
    <cellStyle name="输出 2 2 2 5" xfId="2627"/>
    <cellStyle name="输出 2 2 2 6" xfId="2628"/>
    <cellStyle name="输出 2 2 2 7" xfId="2629"/>
    <cellStyle name="输出 2 2 3" xfId="2630"/>
    <cellStyle name="输出 2 2 3 2" xfId="2631"/>
    <cellStyle name="输出 2 2 3 2 2" xfId="2632"/>
    <cellStyle name="输出 2 2 3 2 2 2" xfId="2633"/>
    <cellStyle name="输出 2 2 3 2 2 2 2" xfId="2634"/>
    <cellStyle name="输出 2 2 3 2 2 3" xfId="2635"/>
    <cellStyle name="输出 2 2 3 2 2 4" xfId="2636"/>
    <cellStyle name="输出 2 2 3 2 2 5" xfId="2637"/>
    <cellStyle name="输出 2 2 3 2 3" xfId="2638"/>
    <cellStyle name="输出 2 2 3 2 3 2" xfId="2639"/>
    <cellStyle name="输出 2 2 3 2 4" xfId="2640"/>
    <cellStyle name="输出 2 2 3 2 4 2" xfId="2641"/>
    <cellStyle name="输出 2 2 3 2 5" xfId="2642"/>
    <cellStyle name="输出 2 2 3 2 6" xfId="2643"/>
    <cellStyle name="输出 2 2 3 2 7" xfId="2644"/>
    <cellStyle name="输出 2 2 3 3" xfId="2645"/>
    <cellStyle name="输出 2 2 3 3 2" xfId="2646"/>
    <cellStyle name="输出 2 2 3 3 2 2" xfId="2647"/>
    <cellStyle name="输出 2 2 3 3 3" xfId="2648"/>
    <cellStyle name="输出 2 2 3 3 4" xfId="2649"/>
    <cellStyle name="输出 2 2 3 3 5" xfId="2650"/>
    <cellStyle name="输出 2 2 3 4" xfId="2651"/>
    <cellStyle name="输出 2 2 3 4 2" xfId="2652"/>
    <cellStyle name="输出 2 2 3 5" xfId="2653"/>
    <cellStyle name="输出 2 2 3 6" xfId="2654"/>
    <cellStyle name="输出 2 2 3 7" xfId="2655"/>
    <cellStyle name="输出 2 2 4" xfId="2656"/>
    <cellStyle name="输出 2 2 4 2" xfId="2657"/>
    <cellStyle name="输出 2 2 4 2 2" xfId="2658"/>
    <cellStyle name="输出 2 2 4 2 2 2" xfId="2659"/>
    <cellStyle name="输出 2 2 4 2 2 2 2" xfId="2660"/>
    <cellStyle name="输出 2 2 4 2 2 3" xfId="2661"/>
    <cellStyle name="输出 2 2 4 2 2 4" xfId="2662"/>
    <cellStyle name="输出 2 2 4 2 2 5" xfId="2663"/>
    <cellStyle name="输出 2 2 4 2 3" xfId="2664"/>
    <cellStyle name="输出 2 2 4 2 3 2" xfId="2665"/>
    <cellStyle name="输出 2 2 4 2 4" xfId="2666"/>
    <cellStyle name="输出 2 2 4 2 4 2" xfId="2667"/>
    <cellStyle name="输出 2 2 4 2 5" xfId="2668"/>
    <cellStyle name="输出 2 2 4 2 6" xfId="2669"/>
    <cellStyle name="输出 2 2 4 2 7" xfId="2670"/>
    <cellStyle name="输出 2 2 4 3" xfId="2671"/>
    <cellStyle name="输出 2 2 4 3 2" xfId="2672"/>
    <cellStyle name="输出 2 2 4 3 2 2" xfId="2673"/>
    <cellStyle name="输出 2 2 4 3 3" xfId="2674"/>
    <cellStyle name="输出 2 2 4 3 4" xfId="2675"/>
    <cellStyle name="输出 2 2 4 3 5" xfId="2676"/>
    <cellStyle name="输出 2 2 4 4" xfId="2677"/>
    <cellStyle name="输出 2 2 4 4 2" xfId="2678"/>
    <cellStyle name="输出 2 2 4 5" xfId="2679"/>
    <cellStyle name="输出 2 2 4 6" xfId="2680"/>
    <cellStyle name="输出 2 2 4 7" xfId="2681"/>
    <cellStyle name="输出 2 2 5" xfId="2682"/>
    <cellStyle name="输出 2 2 5 2" xfId="2683"/>
    <cellStyle name="输出 2 2 5 2 2" xfId="2684"/>
    <cellStyle name="输出 2 2 5 2 2 2" xfId="2685"/>
    <cellStyle name="输出 2 2 5 2 3" xfId="2686"/>
    <cellStyle name="输出 2 2 5 2 4" xfId="2687"/>
    <cellStyle name="输出 2 2 5 2 5" xfId="2688"/>
    <cellStyle name="输出 2 2 5 3" xfId="2689"/>
    <cellStyle name="输出 2 2 5 3 2" xfId="2690"/>
    <cellStyle name="输出 2 2 5 4" xfId="2691"/>
    <cellStyle name="输出 2 2 5 4 2" xfId="2692"/>
    <cellStyle name="输出 2 2 5 5" xfId="2693"/>
    <cellStyle name="输出 2 2 5 6" xfId="2694"/>
    <cellStyle name="输出 2 2 5 7" xfId="2695"/>
    <cellStyle name="输出 2 2 6" xfId="2696"/>
    <cellStyle name="输出 2 2 6 2" xfId="2697"/>
    <cellStyle name="输出 2 2 6 2 2" xfId="2698"/>
    <cellStyle name="输出 2 2 6 3" xfId="2699"/>
    <cellStyle name="输出 2 2 6 4" xfId="2700"/>
    <cellStyle name="输出 2 2 6 5" xfId="2701"/>
    <cellStyle name="输出 2 2 7" xfId="2702"/>
    <cellStyle name="输出 2 2 7 2" xfId="2703"/>
    <cellStyle name="输出 2 2 8" xfId="2704"/>
    <cellStyle name="输出 2 2 9" xfId="2705"/>
    <cellStyle name="输出 2 3" xfId="2706"/>
    <cellStyle name="输出 2 3 2" xfId="2707"/>
    <cellStyle name="输出 2 3 2 2" xfId="2708"/>
    <cellStyle name="输出 2 3 2 2 2" xfId="2709"/>
    <cellStyle name="输出 2 3 2 2 2 2" xfId="2710"/>
    <cellStyle name="输出 2 3 2 2 3" xfId="2711"/>
    <cellStyle name="输出 2 3 2 2 4" xfId="2712"/>
    <cellStyle name="输出 2 3 2 2 5" xfId="2713"/>
    <cellStyle name="输出 2 3 2 3" xfId="2714"/>
    <cellStyle name="输出 2 3 2 3 2" xfId="2715"/>
    <cellStyle name="输出 2 3 2 4" xfId="2716"/>
    <cellStyle name="输出 2 3 2 4 2" xfId="2717"/>
    <cellStyle name="输出 2 3 2 5" xfId="2718"/>
    <cellStyle name="输出 2 3 2 6" xfId="2719"/>
    <cellStyle name="输出 2 3 2 7" xfId="2720"/>
    <cellStyle name="输出 2 3 3" xfId="2721"/>
    <cellStyle name="输出 2 3 3 2" xfId="2722"/>
    <cellStyle name="输出 2 3 3 2 2" xfId="2723"/>
    <cellStyle name="输出 2 3 3 3" xfId="2724"/>
    <cellStyle name="输出 2 3 3 4" xfId="2725"/>
    <cellStyle name="输出 2 3 3 5" xfId="2726"/>
    <cellStyle name="输出 2 3 4" xfId="2727"/>
    <cellStyle name="输出 2 3 4 2" xfId="2728"/>
    <cellStyle name="输出 2 3 5" xfId="2729"/>
    <cellStyle name="输出 2 3 6" xfId="2730"/>
    <cellStyle name="输出 2 3 7" xfId="2731"/>
    <cellStyle name="输出 2 4" xfId="2732"/>
    <cellStyle name="输出 2 4 2" xfId="2733"/>
    <cellStyle name="输出 2 4 2 2" xfId="2734"/>
    <cellStyle name="输出 2 4 2 2 2" xfId="2735"/>
    <cellStyle name="输出 2 4 2 2 2 2" xfId="2736"/>
    <cellStyle name="输出 2 4 2 2 3" xfId="2737"/>
    <cellStyle name="输出 2 4 2 2 4" xfId="2738"/>
    <cellStyle name="输出 2 4 2 2 5" xfId="2739"/>
    <cellStyle name="输出 2 4 2 3" xfId="2740"/>
    <cellStyle name="输出 2 4 2 3 2" xfId="2741"/>
    <cellStyle name="输出 2 4 2 4" xfId="2742"/>
    <cellStyle name="输出 2 4 2 4 2" xfId="2743"/>
    <cellStyle name="输出 2 4 2 5" xfId="2744"/>
    <cellStyle name="输出 2 4 2 6" xfId="2745"/>
    <cellStyle name="输出 2 4 2 7" xfId="2746"/>
    <cellStyle name="输出 2 4 3" xfId="2747"/>
    <cellStyle name="输出 2 4 3 2" xfId="2748"/>
    <cellStyle name="输出 2 4 3 2 2" xfId="2749"/>
    <cellStyle name="输出 2 4 3 3" xfId="2750"/>
    <cellStyle name="输出 2 4 3 4" xfId="2751"/>
    <cellStyle name="输出 2 4 3 5" xfId="2752"/>
    <cellStyle name="输出 2 4 4" xfId="2753"/>
    <cellStyle name="输出 2 4 4 2" xfId="2754"/>
    <cellStyle name="输出 2 4 5" xfId="2755"/>
    <cellStyle name="输出 2 4 6" xfId="2756"/>
    <cellStyle name="输出 2 4 7" xfId="2757"/>
    <cellStyle name="输出 2 5" xfId="2758"/>
    <cellStyle name="输出 2 5 2" xfId="2759"/>
    <cellStyle name="输出 2 5 2 2" xfId="2760"/>
    <cellStyle name="输出 2 5 2 2 2" xfId="2761"/>
    <cellStyle name="输出 2 5 2 2 2 2" xfId="2762"/>
    <cellStyle name="输出 2 5 2 2 3" xfId="2763"/>
    <cellStyle name="输出 2 5 2 2 4" xfId="2764"/>
    <cellStyle name="输出 2 5 2 2 5" xfId="2765"/>
    <cellStyle name="输出 2 5 2 3" xfId="2766"/>
    <cellStyle name="输出 2 5 2 3 2" xfId="2767"/>
    <cellStyle name="输出 2 5 2 4" xfId="2768"/>
    <cellStyle name="输出 2 5 2 4 2" xfId="2769"/>
    <cellStyle name="输出 2 5 2 5" xfId="2770"/>
    <cellStyle name="输出 2 5 2 6" xfId="2771"/>
    <cellStyle name="输出 2 5 2 7" xfId="2772"/>
    <cellStyle name="输出 2 5 3" xfId="2773"/>
    <cellStyle name="输出 2 5 3 2" xfId="2774"/>
    <cellStyle name="输出 2 5 3 2 2" xfId="2775"/>
    <cellStyle name="输出 2 5 3 3" xfId="2776"/>
    <cellStyle name="输出 2 5 3 4" xfId="2777"/>
    <cellStyle name="输出 2 5 3 5" xfId="2778"/>
    <cellStyle name="输出 2 5 4" xfId="2779"/>
    <cellStyle name="输出 2 5 4 2" xfId="2780"/>
    <cellStyle name="输出 2 5 5" xfId="2781"/>
    <cellStyle name="输出 2 5 6" xfId="2782"/>
    <cellStyle name="输出 2 5 7" xfId="2783"/>
    <cellStyle name="输出 2 6" xfId="2784"/>
    <cellStyle name="输出 2 6 2" xfId="2785"/>
    <cellStyle name="输出 2 6 2 2" xfId="2786"/>
    <cellStyle name="输出 2 6 2 2 2" xfId="2787"/>
    <cellStyle name="输出 2 6 2 3" xfId="2788"/>
    <cellStyle name="输出 2 6 2 4" xfId="2789"/>
    <cellStyle name="输出 2 6 2 5" xfId="2790"/>
    <cellStyle name="输出 2 6 3" xfId="2791"/>
    <cellStyle name="输出 2 6 3 2" xfId="2792"/>
    <cellStyle name="输出 2 6 4" xfId="2793"/>
    <cellStyle name="输出 2 6 4 2" xfId="2794"/>
    <cellStyle name="输出 2 6 5" xfId="2795"/>
    <cellStyle name="输出 2 6 6" xfId="2796"/>
    <cellStyle name="输出 2 6 7" xfId="2797"/>
    <cellStyle name="输出 2 7" xfId="2798"/>
    <cellStyle name="输出 2 7 2" xfId="2799"/>
    <cellStyle name="输出 2 7 2 2" xfId="2800"/>
    <cellStyle name="输出 2 7 3" xfId="2801"/>
    <cellStyle name="输出 2 7 4" xfId="2802"/>
    <cellStyle name="输出 2 7 5" xfId="2803"/>
    <cellStyle name="输出 2 8" xfId="2804"/>
    <cellStyle name="输出 2 8 2" xfId="2805"/>
    <cellStyle name="输出 2 9" xfId="2806"/>
    <cellStyle name="输出 3" xfId="2807"/>
    <cellStyle name="输出 3 10" xfId="2808"/>
    <cellStyle name="输出 3 11" xfId="2809"/>
    <cellStyle name="输出 3 2" xfId="2810"/>
    <cellStyle name="输出 3 2 10" xfId="2811"/>
    <cellStyle name="输出 3 2 2" xfId="2812"/>
    <cellStyle name="输出 3 2 2 2" xfId="2813"/>
    <cellStyle name="输出 3 2 2 2 2" xfId="2814"/>
    <cellStyle name="输出 3 2 2 2 2 2" xfId="2815"/>
    <cellStyle name="输出 3 2 2 2 2 2 2" xfId="2816"/>
    <cellStyle name="输出 3 2 2 2 2 3" xfId="2817"/>
    <cellStyle name="输出 3 2 2 2 2 4" xfId="2818"/>
    <cellStyle name="输出 3 2 2 2 2 5" xfId="2819"/>
    <cellStyle name="输出 3 2 2 2 3" xfId="2820"/>
    <cellStyle name="输出 3 2 2 2 3 2" xfId="2821"/>
    <cellStyle name="输出 3 2 2 2 4" xfId="2822"/>
    <cellStyle name="输出 3 2 2 2 4 2" xfId="2823"/>
    <cellStyle name="输出 3 2 2 2 5" xfId="2824"/>
    <cellStyle name="输出 3 2 2 2 6" xfId="2825"/>
    <cellStyle name="输出 3 2 2 2 7" xfId="2826"/>
    <cellStyle name="输出 3 2 2 3" xfId="2827"/>
    <cellStyle name="输出 3 2 2 3 2" xfId="2828"/>
    <cellStyle name="输出 3 2 2 3 2 2" xfId="2829"/>
    <cellStyle name="输出 3 2 2 3 3" xfId="2830"/>
    <cellStyle name="输出 3 2 2 3 4" xfId="2831"/>
    <cellStyle name="输出 3 2 2 3 5" xfId="2832"/>
    <cellStyle name="输出 3 2 2 4" xfId="2833"/>
    <cellStyle name="输出 3 2 2 4 2" xfId="2834"/>
    <cellStyle name="输出 3 2 2 5" xfId="2835"/>
    <cellStyle name="输出 3 2 2 6" xfId="2836"/>
    <cellStyle name="输出 3 2 2 7" xfId="2837"/>
    <cellStyle name="输出 3 2 3" xfId="2838"/>
    <cellStyle name="输出 3 2 3 2" xfId="2839"/>
    <cellStyle name="输出 3 2 3 2 2" xfId="2840"/>
    <cellStyle name="输出 3 2 3 2 2 2" xfId="2841"/>
    <cellStyle name="输出 3 2 3 2 2 2 2" xfId="2842"/>
    <cellStyle name="输出 3 2 3 2 2 3" xfId="2843"/>
    <cellStyle name="输出 3 2 3 2 2 4" xfId="2844"/>
    <cellStyle name="输出 3 2 3 2 2 5" xfId="2845"/>
    <cellStyle name="输出 3 2 3 2 3" xfId="2846"/>
    <cellStyle name="输出 3 2 3 2 3 2" xfId="2847"/>
    <cellStyle name="输出 3 2 3 2 4" xfId="2848"/>
    <cellStyle name="输出 3 2 3 2 4 2" xfId="2849"/>
    <cellStyle name="输出 3 2 3 2 5" xfId="2850"/>
    <cellStyle name="输出 3 2 3 2 6" xfId="2851"/>
    <cellStyle name="输出 3 2 3 2 7" xfId="2852"/>
    <cellStyle name="输出 3 2 3 3" xfId="2853"/>
    <cellStyle name="输出 3 2 3 3 2" xfId="2854"/>
    <cellStyle name="输出 3 2 3 3 2 2" xfId="2855"/>
    <cellStyle name="输出 3 2 3 3 3" xfId="2856"/>
    <cellStyle name="输出 3 2 3 3 4" xfId="2857"/>
    <cellStyle name="输出 3 2 3 3 5" xfId="2858"/>
    <cellStyle name="输出 3 2 3 4" xfId="2859"/>
    <cellStyle name="输出 3 2 3 4 2" xfId="2860"/>
    <cellStyle name="输出 3 2 3 5" xfId="2861"/>
    <cellStyle name="输出 3 2 3 6" xfId="2862"/>
    <cellStyle name="输出 3 2 3 7" xfId="2863"/>
    <cellStyle name="输出 3 2 4" xfId="2864"/>
    <cellStyle name="输出 3 2 4 2" xfId="2865"/>
    <cellStyle name="输出 3 2 4 2 2" xfId="2866"/>
    <cellStyle name="输出 3 2 4 2 2 2" xfId="2867"/>
    <cellStyle name="输出 3 2 4 2 2 2 2" xfId="2868"/>
    <cellStyle name="输出 3 2 4 2 2 3" xfId="2869"/>
    <cellStyle name="输出 3 2 4 2 2 4" xfId="2870"/>
    <cellStyle name="输出 3 2 4 2 2 5" xfId="2871"/>
    <cellStyle name="输出 3 2 4 2 3" xfId="2872"/>
    <cellStyle name="输出 3 2 4 2 3 2" xfId="2873"/>
    <cellStyle name="输出 3 2 4 2 4" xfId="2874"/>
    <cellStyle name="输出 3 2 4 2 4 2" xfId="2875"/>
    <cellStyle name="输出 3 2 4 2 5" xfId="2876"/>
    <cellStyle name="输出 3 2 4 2 6" xfId="2877"/>
    <cellStyle name="输出 3 2 4 2 7" xfId="2878"/>
    <cellStyle name="输出 3 2 4 3" xfId="2879"/>
    <cellStyle name="输出 3 2 4 3 2" xfId="2880"/>
    <cellStyle name="输出 3 2 4 3 2 2" xfId="2881"/>
    <cellStyle name="输出 3 2 4 3 3" xfId="2882"/>
    <cellStyle name="输出 3 2 4 3 4" xfId="2883"/>
    <cellStyle name="输出 3 2 4 3 5" xfId="2884"/>
    <cellStyle name="输出 3 2 4 4" xfId="2885"/>
    <cellStyle name="输出 3 2 4 4 2" xfId="2886"/>
    <cellStyle name="输出 3 2 4 5" xfId="2887"/>
    <cellStyle name="输出 3 2 4 6" xfId="2888"/>
    <cellStyle name="输出 3 2 4 7" xfId="2889"/>
    <cellStyle name="输出 3 2 5" xfId="2890"/>
    <cellStyle name="输出 3 2 5 2" xfId="2891"/>
    <cellStyle name="输出 3 2 5 2 2" xfId="2892"/>
    <cellStyle name="输出 3 2 5 2 2 2" xfId="2893"/>
    <cellStyle name="输出 3 2 5 2 3" xfId="2894"/>
    <cellStyle name="输出 3 2 5 2 4" xfId="2895"/>
    <cellStyle name="输出 3 2 5 2 5" xfId="2896"/>
    <cellStyle name="输出 3 2 5 3" xfId="2897"/>
    <cellStyle name="输出 3 2 5 3 2" xfId="2898"/>
    <cellStyle name="输出 3 2 5 4" xfId="2899"/>
    <cellStyle name="输出 3 2 5 4 2" xfId="2900"/>
    <cellStyle name="输出 3 2 5 5" xfId="2901"/>
    <cellStyle name="输出 3 2 5 6" xfId="2902"/>
    <cellStyle name="输出 3 2 5 7" xfId="2903"/>
    <cellStyle name="输出 3 2 6" xfId="2904"/>
    <cellStyle name="输出 3 2 6 2" xfId="2905"/>
    <cellStyle name="输出 3 2 6 2 2" xfId="2906"/>
    <cellStyle name="输出 3 2 6 3" xfId="2907"/>
    <cellStyle name="输出 3 2 6 4" xfId="2908"/>
    <cellStyle name="输出 3 2 6 5" xfId="2909"/>
    <cellStyle name="输出 3 2 7" xfId="2910"/>
    <cellStyle name="输出 3 2 7 2" xfId="2911"/>
    <cellStyle name="输出 3 2 8" xfId="2912"/>
    <cellStyle name="输出 3 2 9" xfId="2913"/>
    <cellStyle name="输出 3 3" xfId="2914"/>
    <cellStyle name="输出 3 3 2" xfId="2915"/>
    <cellStyle name="输出 3 3 2 2" xfId="2916"/>
    <cellStyle name="输出 3 3 2 2 2" xfId="2917"/>
    <cellStyle name="输出 3 3 2 2 2 2" xfId="2918"/>
    <cellStyle name="输出 3 3 2 2 3" xfId="2919"/>
    <cellStyle name="输出 3 3 2 2 4" xfId="2920"/>
    <cellStyle name="输出 3 3 2 2 5" xfId="2921"/>
    <cellStyle name="输出 3 3 2 3" xfId="2922"/>
    <cellStyle name="输出 3 3 2 3 2" xfId="2923"/>
    <cellStyle name="输出 3 3 2 4" xfId="2924"/>
    <cellStyle name="输出 3 3 2 4 2" xfId="2925"/>
    <cellStyle name="输出 3 3 2 5" xfId="2926"/>
    <cellStyle name="输出 3 3 2 6" xfId="2927"/>
    <cellStyle name="输出 3 3 2 7" xfId="2928"/>
    <cellStyle name="输出 3 3 3" xfId="2929"/>
    <cellStyle name="输出 3 3 3 2" xfId="2930"/>
    <cellStyle name="输出 3 3 3 2 2" xfId="2931"/>
    <cellStyle name="输出 3 3 3 3" xfId="2932"/>
    <cellStyle name="输出 3 3 3 4" xfId="2933"/>
    <cellStyle name="输出 3 3 3 5" xfId="2934"/>
    <cellStyle name="输出 3 3 4" xfId="2935"/>
    <cellStyle name="输出 3 3 4 2" xfId="2936"/>
    <cellStyle name="输出 3 3 5" xfId="2937"/>
    <cellStyle name="输出 3 3 6" xfId="2938"/>
    <cellStyle name="输出 3 3 7" xfId="2939"/>
    <cellStyle name="输出 3 4" xfId="2940"/>
    <cellStyle name="输出 3 4 2" xfId="2941"/>
    <cellStyle name="输出 3 4 2 2" xfId="2942"/>
    <cellStyle name="输出 3 4 2 2 2" xfId="2943"/>
    <cellStyle name="输出 3 4 2 2 2 2" xfId="2944"/>
    <cellStyle name="输出 3 4 2 2 3" xfId="2945"/>
    <cellStyle name="输出 3 4 2 2 4" xfId="2946"/>
    <cellStyle name="输出 3 4 2 2 5" xfId="2947"/>
    <cellStyle name="输出 3 4 2 3" xfId="2948"/>
    <cellStyle name="输出 3 4 2 3 2" xfId="2949"/>
    <cellStyle name="输出 3 4 2 4" xfId="2950"/>
    <cellStyle name="输出 3 4 2 4 2" xfId="2951"/>
    <cellStyle name="输出 3 4 2 5" xfId="2952"/>
    <cellStyle name="输出 3 4 2 6" xfId="2953"/>
    <cellStyle name="输出 3 4 2 7" xfId="2954"/>
    <cellStyle name="输出 3 4 3" xfId="2955"/>
    <cellStyle name="输出 3 4 3 2" xfId="2956"/>
    <cellStyle name="输出 3 4 3 2 2" xfId="2957"/>
    <cellStyle name="输出 3 4 3 3" xfId="2958"/>
    <cellStyle name="输出 3 4 3 4" xfId="2959"/>
    <cellStyle name="输出 3 4 3 5" xfId="2960"/>
    <cellStyle name="输出 3 4 4" xfId="2961"/>
    <cellStyle name="输出 3 4 4 2" xfId="2962"/>
    <cellStyle name="输出 3 4 5" xfId="2963"/>
    <cellStyle name="输出 3 4 6" xfId="2964"/>
    <cellStyle name="输出 3 4 7" xfId="2965"/>
    <cellStyle name="输出 3 5" xfId="2966"/>
    <cellStyle name="输出 3 5 2" xfId="2967"/>
    <cellStyle name="输出 3 5 2 2" xfId="2968"/>
    <cellStyle name="输出 3 5 2 2 2" xfId="2969"/>
    <cellStyle name="输出 3 5 2 2 2 2" xfId="2970"/>
    <cellStyle name="输出 3 5 2 2 3" xfId="2971"/>
    <cellStyle name="输出 3 5 2 2 4" xfId="2972"/>
    <cellStyle name="输出 3 5 2 2 5" xfId="2973"/>
    <cellStyle name="输出 3 5 2 3" xfId="2974"/>
    <cellStyle name="输出 3 5 2 3 2" xfId="2975"/>
    <cellStyle name="输出 3 5 2 4" xfId="2976"/>
    <cellStyle name="输出 3 5 2 4 2" xfId="2977"/>
    <cellStyle name="输出 3 5 2 5" xfId="2978"/>
    <cellStyle name="输出 3 5 2 6" xfId="2979"/>
    <cellStyle name="输出 3 5 2 7" xfId="2980"/>
    <cellStyle name="输出 3 5 3" xfId="2981"/>
    <cellStyle name="输出 3 5 3 2" xfId="2982"/>
    <cellStyle name="输出 3 5 3 2 2" xfId="2983"/>
    <cellStyle name="输出 3 5 3 3" xfId="2984"/>
    <cellStyle name="输出 3 5 3 4" xfId="2985"/>
    <cellStyle name="输出 3 5 3 5" xfId="2986"/>
    <cellStyle name="输出 3 5 4" xfId="2987"/>
    <cellStyle name="输出 3 5 4 2" xfId="2988"/>
    <cellStyle name="输出 3 5 5" xfId="2989"/>
    <cellStyle name="输出 3 5 6" xfId="2990"/>
    <cellStyle name="输出 3 5 7" xfId="2991"/>
    <cellStyle name="输出 3 6" xfId="2992"/>
    <cellStyle name="输出 3 6 2" xfId="2993"/>
    <cellStyle name="输出 3 6 2 2" xfId="2994"/>
    <cellStyle name="输出 3 6 2 2 2" xfId="2995"/>
    <cellStyle name="输出 3 6 2 3" xfId="2996"/>
    <cellStyle name="输出 3 6 2 4" xfId="2997"/>
    <cellStyle name="输出 3 6 2 5" xfId="2998"/>
    <cellStyle name="输出 3 6 3" xfId="2999"/>
    <cellStyle name="输出 3 6 3 2" xfId="3000"/>
    <cellStyle name="输出 3 6 4" xfId="3001"/>
    <cellStyle name="输出 3 6 4 2" xfId="3002"/>
    <cellStyle name="输出 3 6 5" xfId="3003"/>
    <cellStyle name="输出 3 6 6" xfId="3004"/>
    <cellStyle name="输出 3 6 7" xfId="3005"/>
    <cellStyle name="输出 3 7" xfId="3006"/>
    <cellStyle name="输出 3 7 2" xfId="3007"/>
    <cellStyle name="输出 3 7 2 2" xfId="3008"/>
    <cellStyle name="输出 3 7 3" xfId="3009"/>
    <cellStyle name="输出 3 7 4" xfId="3010"/>
    <cellStyle name="输出 3 7 5" xfId="3011"/>
    <cellStyle name="输出 3 8" xfId="3012"/>
    <cellStyle name="输出 3 8 2" xfId="3013"/>
    <cellStyle name="输出 3 9" xfId="3014"/>
    <cellStyle name="输出 4" xfId="3015"/>
    <cellStyle name="输出 4 10" xfId="3016"/>
    <cellStyle name="输出 4 2" xfId="3017"/>
    <cellStyle name="输出 4 2 2" xfId="3018"/>
    <cellStyle name="输出 4 2 2 2" xfId="3019"/>
    <cellStyle name="输出 4 2 2 2 2" xfId="3020"/>
    <cellStyle name="输出 4 2 2 3" xfId="3021"/>
    <cellStyle name="输出 4 2 2 4" xfId="3022"/>
    <cellStyle name="输出 4 2 2 5" xfId="3023"/>
    <cellStyle name="输出 4 2 3" xfId="3024"/>
    <cellStyle name="输出 4 2 3 2" xfId="3025"/>
    <cellStyle name="输出 4 2 4" xfId="3026"/>
    <cellStyle name="输出 4 2 4 2" xfId="3027"/>
    <cellStyle name="输出 4 2 5" xfId="3028"/>
    <cellStyle name="输出 4 2 5 2" xfId="3029"/>
    <cellStyle name="输出 4 2 6" xfId="3030"/>
    <cellStyle name="输出 4 2 6 2" xfId="3031"/>
    <cellStyle name="输出 4 2 7" xfId="3032"/>
    <cellStyle name="输出 4 2 8" xfId="3033"/>
    <cellStyle name="输出 4 2 9" xfId="3034"/>
    <cellStyle name="输出 4 3" xfId="3035"/>
    <cellStyle name="输出 4 3 2" xfId="3036"/>
    <cellStyle name="输出 4 3 2 2" xfId="3037"/>
    <cellStyle name="输出 4 3 3" xfId="3038"/>
    <cellStyle name="输出 4 3 4" xfId="3039"/>
    <cellStyle name="输出 4 3 5" xfId="3040"/>
    <cellStyle name="输出 4 4" xfId="3041"/>
    <cellStyle name="输出 4 4 2" xfId="3042"/>
    <cellStyle name="输出 4 5" xfId="3043"/>
    <cellStyle name="输出 4 5 2" xfId="3044"/>
    <cellStyle name="输出 4 6" xfId="3045"/>
    <cellStyle name="输出 4 6 2" xfId="3046"/>
    <cellStyle name="输出 4 7" xfId="3047"/>
    <cellStyle name="输出 4 7 2" xfId="3048"/>
    <cellStyle name="输出 4 8" xfId="3049"/>
    <cellStyle name="输出 4 9" xfId="3050"/>
    <cellStyle name="输入 2" xfId="3051"/>
    <cellStyle name="输入 2 10" xfId="3052"/>
    <cellStyle name="输入 2 11" xfId="3053"/>
    <cellStyle name="输入 2 2" xfId="3054"/>
    <cellStyle name="输入 2 2 10" xfId="3055"/>
    <cellStyle name="输入 2 2 2" xfId="3056"/>
    <cellStyle name="输入 2 2 2 2" xfId="3057"/>
    <cellStyle name="输入 2 2 2 2 2" xfId="3058"/>
    <cellStyle name="输入 2 2 2 2 2 2" xfId="3059"/>
    <cellStyle name="输入 2 2 2 2 2 2 2" xfId="3060"/>
    <cellStyle name="输入 2 2 2 2 2 3" xfId="3061"/>
    <cellStyle name="输入 2 2 2 2 2 4" xfId="3062"/>
    <cellStyle name="输入 2 2 2 2 2 5" xfId="3063"/>
    <cellStyle name="输入 2 2 2 2 3" xfId="3064"/>
    <cellStyle name="输入 2 2 2 2 3 2" xfId="3065"/>
    <cellStyle name="输入 2 2 2 2 4" xfId="3066"/>
    <cellStyle name="输入 2 2 2 2 4 2" xfId="3067"/>
    <cellStyle name="输入 2 2 2 2 5" xfId="3068"/>
    <cellStyle name="输入 2 2 2 2 6" xfId="3069"/>
    <cellStyle name="输入 2 2 2 2 7" xfId="3070"/>
    <cellStyle name="输入 2 2 2 3" xfId="3071"/>
    <cellStyle name="输入 2 2 2 3 2" xfId="3072"/>
    <cellStyle name="输入 2 2 2 3 2 2" xfId="3073"/>
    <cellStyle name="输入 2 2 2 3 3" xfId="3074"/>
    <cellStyle name="输入 2 2 2 3 4" xfId="3075"/>
    <cellStyle name="输入 2 2 2 3 5" xfId="3076"/>
    <cellStyle name="输入 2 2 2 4" xfId="3077"/>
    <cellStyle name="输入 2 2 2 4 2" xfId="3078"/>
    <cellStyle name="输入 2 2 2 5" xfId="3079"/>
    <cellStyle name="输入 2 2 2 6" xfId="3080"/>
    <cellStyle name="输入 2 2 2 7" xfId="3081"/>
    <cellStyle name="输入 2 2 3" xfId="3082"/>
    <cellStyle name="输入 2 2 3 2" xfId="3083"/>
    <cellStyle name="输入 2 2 3 2 2" xfId="3084"/>
    <cellStyle name="输入 2 2 3 2 2 2" xfId="3085"/>
    <cellStyle name="输入 2 2 3 2 2 2 2" xfId="3086"/>
    <cellStyle name="输入 2 2 3 2 2 3" xfId="3087"/>
    <cellStyle name="输入 2 2 3 2 2 4" xfId="3088"/>
    <cellStyle name="输入 2 2 3 2 2 5" xfId="3089"/>
    <cellStyle name="输入 2 2 3 2 3" xfId="3090"/>
    <cellStyle name="输入 2 2 3 2 3 2" xfId="3091"/>
    <cellStyle name="输入 2 2 3 2 4" xfId="3092"/>
    <cellStyle name="输入 2 2 3 2 4 2" xfId="3093"/>
    <cellStyle name="输入 2 2 3 2 5" xfId="3094"/>
    <cellStyle name="输入 2 2 3 2 6" xfId="3095"/>
    <cellStyle name="输入 2 2 3 2 7" xfId="3096"/>
    <cellStyle name="输入 2 2 3 3" xfId="3097"/>
    <cellStyle name="输入 2 2 3 3 2" xfId="3098"/>
    <cellStyle name="输入 2 2 3 3 2 2" xfId="3099"/>
    <cellStyle name="输入 2 2 3 3 3" xfId="3100"/>
    <cellStyle name="输入 2 2 3 3 4" xfId="3101"/>
    <cellStyle name="输入 2 2 3 3 5" xfId="3102"/>
    <cellStyle name="输入 2 2 3 4" xfId="3103"/>
    <cellStyle name="输入 2 2 3 4 2" xfId="3104"/>
    <cellStyle name="输入 2 2 3 5" xfId="3105"/>
    <cellStyle name="输入 2 2 3 6" xfId="3106"/>
    <cellStyle name="输入 2 2 3 7" xfId="3107"/>
    <cellStyle name="输入 2 2 4" xfId="3108"/>
    <cellStyle name="输入 2 2 4 2" xfId="3109"/>
    <cellStyle name="输入 2 2 4 2 2" xfId="3110"/>
    <cellStyle name="输入 2 2 4 2 2 2" xfId="3111"/>
    <cellStyle name="输入 2 2 4 2 2 2 2" xfId="3112"/>
    <cellStyle name="输入 2 2 4 2 2 3" xfId="3113"/>
    <cellStyle name="输入 2 2 4 2 2 4" xfId="3114"/>
    <cellStyle name="输入 2 2 4 2 2 5" xfId="3115"/>
    <cellStyle name="输入 2 2 4 2 3" xfId="3116"/>
    <cellStyle name="输入 2 2 4 2 3 2" xfId="3117"/>
    <cellStyle name="输入 2 2 4 2 4" xfId="3118"/>
    <cellStyle name="输入 2 2 4 2 4 2" xfId="3119"/>
    <cellStyle name="输入 2 2 4 2 5" xfId="3120"/>
    <cellStyle name="输入 2 2 4 2 6" xfId="3121"/>
    <cellStyle name="输入 2 2 4 2 7" xfId="3122"/>
    <cellStyle name="输入 2 2 4 3" xfId="3123"/>
    <cellStyle name="输入 2 2 4 3 2" xfId="3124"/>
    <cellStyle name="输入 2 2 4 3 2 2" xfId="3125"/>
    <cellStyle name="输入 2 2 4 3 3" xfId="3126"/>
    <cellStyle name="输入 2 2 4 3 4" xfId="3127"/>
    <cellStyle name="输入 2 2 4 3 5" xfId="3128"/>
    <cellStyle name="输入 2 2 4 4" xfId="3129"/>
    <cellStyle name="输入 2 2 4 4 2" xfId="3130"/>
    <cellStyle name="输入 2 2 4 5" xfId="3131"/>
    <cellStyle name="输入 2 2 4 6" xfId="3132"/>
    <cellStyle name="输入 2 2 4 7" xfId="3133"/>
    <cellStyle name="输入 2 2 5" xfId="3134"/>
    <cellStyle name="输入 2 2 5 2" xfId="3135"/>
    <cellStyle name="输入 2 2 5 2 2" xfId="3136"/>
    <cellStyle name="输入 2 2 5 2 2 2" xfId="3137"/>
    <cellStyle name="输入 2 2 5 2 3" xfId="3138"/>
    <cellStyle name="输入 2 2 5 2 4" xfId="3139"/>
    <cellStyle name="输入 2 2 5 2 5" xfId="3140"/>
    <cellStyle name="输入 2 2 5 3" xfId="3141"/>
    <cellStyle name="输入 2 2 5 3 2" xfId="3142"/>
    <cellStyle name="输入 2 2 5 4" xfId="3143"/>
    <cellStyle name="输入 2 2 5 4 2" xfId="3144"/>
    <cellStyle name="输入 2 2 5 5" xfId="3145"/>
    <cellStyle name="输入 2 2 5 6" xfId="3146"/>
    <cellStyle name="输入 2 2 5 7" xfId="3147"/>
    <cellStyle name="输入 2 2 6" xfId="3148"/>
    <cellStyle name="输入 2 2 6 2" xfId="3149"/>
    <cellStyle name="输入 2 2 6 2 2" xfId="3150"/>
    <cellStyle name="输入 2 2 6 3" xfId="3151"/>
    <cellStyle name="输入 2 2 6 4" xfId="3152"/>
    <cellStyle name="输入 2 2 6 5" xfId="3153"/>
    <cellStyle name="输入 2 2 7" xfId="3154"/>
    <cellStyle name="输入 2 2 7 2" xfId="3155"/>
    <cellStyle name="输入 2 2 8" xfId="3156"/>
    <cellStyle name="输入 2 2 9" xfId="3157"/>
    <cellStyle name="输入 2 3" xfId="3158"/>
    <cellStyle name="输入 2 3 2" xfId="3159"/>
    <cellStyle name="输入 2 3 2 2" xfId="3160"/>
    <cellStyle name="输入 2 3 2 2 2" xfId="3161"/>
    <cellStyle name="输入 2 3 2 2 2 2" xfId="3162"/>
    <cellStyle name="输入 2 3 2 2 3" xfId="3163"/>
    <cellStyle name="输入 2 3 2 2 4" xfId="3164"/>
    <cellStyle name="输入 2 3 2 2 5" xfId="3165"/>
    <cellStyle name="输入 2 3 2 3" xfId="3166"/>
    <cellStyle name="输入 2 3 2 3 2" xfId="3167"/>
    <cellStyle name="输入 2 3 2 4" xfId="3168"/>
    <cellStyle name="输入 2 3 2 4 2" xfId="3169"/>
    <cellStyle name="输入 2 3 2 5" xfId="3170"/>
    <cellStyle name="输入 2 3 2 6" xfId="3171"/>
    <cellStyle name="输入 2 3 2 7" xfId="3172"/>
    <cellStyle name="输入 2 3 3" xfId="3173"/>
    <cellStyle name="输入 2 3 3 2" xfId="3174"/>
    <cellStyle name="输入 2 3 3 2 2" xfId="3175"/>
    <cellStyle name="输入 2 3 3 3" xfId="3176"/>
    <cellStyle name="输入 2 3 3 4" xfId="3177"/>
    <cellStyle name="输入 2 3 3 5" xfId="3178"/>
    <cellStyle name="输入 2 3 4" xfId="3179"/>
    <cellStyle name="输入 2 3 4 2" xfId="3180"/>
    <cellStyle name="输入 2 3 5" xfId="3181"/>
    <cellStyle name="输入 2 3 6" xfId="3182"/>
    <cellStyle name="输入 2 3 7" xfId="3183"/>
    <cellStyle name="输入 2 4" xfId="3184"/>
    <cellStyle name="输入 2 4 2" xfId="3185"/>
    <cellStyle name="输入 2 4 2 2" xfId="3186"/>
    <cellStyle name="输入 2 4 2 2 2" xfId="3187"/>
    <cellStyle name="输入 2 4 2 2 2 2" xfId="3188"/>
    <cellStyle name="输入 2 4 2 2 3" xfId="3189"/>
    <cellStyle name="输入 2 4 2 2 4" xfId="3190"/>
    <cellStyle name="输入 2 4 2 2 5" xfId="3191"/>
    <cellStyle name="输入 2 4 2 3" xfId="3192"/>
    <cellStyle name="输入 2 4 2 3 2" xfId="3193"/>
    <cellStyle name="输入 2 4 2 4" xfId="3194"/>
    <cellStyle name="输入 2 4 2 4 2" xfId="3195"/>
    <cellStyle name="输入 2 4 2 5" xfId="3196"/>
    <cellStyle name="输入 2 4 2 6" xfId="3197"/>
    <cellStyle name="输入 2 4 2 7" xfId="3198"/>
    <cellStyle name="输入 2 4 3" xfId="3199"/>
    <cellStyle name="输入 2 4 3 2" xfId="3200"/>
    <cellStyle name="输入 2 4 3 2 2" xfId="3201"/>
    <cellStyle name="输入 2 4 3 3" xfId="3202"/>
    <cellStyle name="输入 2 4 3 4" xfId="3203"/>
    <cellStyle name="输入 2 4 3 5" xfId="3204"/>
    <cellStyle name="输入 2 4 4" xfId="3205"/>
    <cellStyle name="输入 2 4 4 2" xfId="3206"/>
    <cellStyle name="输入 2 4 5" xfId="3207"/>
    <cellStyle name="输入 2 4 6" xfId="3208"/>
    <cellStyle name="输入 2 4 7" xfId="3209"/>
    <cellStyle name="输入 2 5" xfId="3210"/>
    <cellStyle name="输入 2 5 2" xfId="3211"/>
    <cellStyle name="输入 2 5 2 2" xfId="3212"/>
    <cellStyle name="输入 2 5 2 2 2" xfId="3213"/>
    <cellStyle name="输入 2 5 2 2 2 2" xfId="3214"/>
    <cellStyle name="输入 2 5 2 2 3" xfId="3215"/>
    <cellStyle name="输入 2 5 2 2 4" xfId="3216"/>
    <cellStyle name="输入 2 5 2 2 5" xfId="3217"/>
    <cellStyle name="输入 2 5 2 3" xfId="3218"/>
    <cellStyle name="输入 2 5 2 3 2" xfId="3219"/>
    <cellStyle name="输入 2 5 2 4" xfId="3220"/>
    <cellStyle name="输入 2 5 2 4 2" xfId="3221"/>
    <cellStyle name="输入 2 5 2 5" xfId="3222"/>
    <cellStyle name="输入 2 5 2 6" xfId="3223"/>
    <cellStyle name="输入 2 5 2 7" xfId="3224"/>
    <cellStyle name="输入 2 5 3" xfId="3225"/>
    <cellStyle name="输入 2 5 3 2" xfId="3226"/>
    <cellStyle name="输入 2 5 3 2 2" xfId="3227"/>
    <cellStyle name="输入 2 5 3 3" xfId="3228"/>
    <cellStyle name="输入 2 5 3 4" xfId="3229"/>
    <cellStyle name="输入 2 5 3 5" xfId="3230"/>
    <cellStyle name="输入 2 5 4" xfId="3231"/>
    <cellStyle name="输入 2 5 4 2" xfId="3232"/>
    <cellStyle name="输入 2 5 5" xfId="3233"/>
    <cellStyle name="输入 2 5 6" xfId="3234"/>
    <cellStyle name="输入 2 5 7" xfId="3235"/>
    <cellStyle name="输入 2 6" xfId="3236"/>
    <cellStyle name="输入 2 6 2" xfId="3237"/>
    <cellStyle name="输入 2 6 2 2" xfId="3238"/>
    <cellStyle name="输入 2 6 2 2 2" xfId="3239"/>
    <cellStyle name="输入 2 6 2 3" xfId="3240"/>
    <cellStyle name="输入 2 6 2 4" xfId="3241"/>
    <cellStyle name="输入 2 6 2 5" xfId="3242"/>
    <cellStyle name="输入 2 6 3" xfId="3243"/>
    <cellStyle name="输入 2 6 3 2" xfId="3244"/>
    <cellStyle name="输入 2 6 4" xfId="3245"/>
    <cellStyle name="输入 2 6 4 2" xfId="3246"/>
    <cellStyle name="输入 2 6 5" xfId="3247"/>
    <cellStyle name="输入 2 6 6" xfId="3248"/>
    <cellStyle name="输入 2 6 7" xfId="3249"/>
    <cellStyle name="输入 2 7" xfId="3250"/>
    <cellStyle name="输入 2 7 2" xfId="3251"/>
    <cellStyle name="输入 2 7 2 2" xfId="3252"/>
    <cellStyle name="输入 2 7 3" xfId="3253"/>
    <cellStyle name="输入 2 7 4" xfId="3254"/>
    <cellStyle name="输入 2 7 5" xfId="3255"/>
    <cellStyle name="输入 2 8" xfId="3256"/>
    <cellStyle name="输入 2 8 2" xfId="3257"/>
    <cellStyle name="输入 2 9" xfId="3258"/>
    <cellStyle name="输入 3" xfId="3259"/>
    <cellStyle name="输入 3 10" xfId="3260"/>
    <cellStyle name="输入 3 11" xfId="3261"/>
    <cellStyle name="输入 3 2" xfId="3262"/>
    <cellStyle name="输入 3 2 10" xfId="3263"/>
    <cellStyle name="输入 3 2 2" xfId="3264"/>
    <cellStyle name="输入 3 2 2 2" xfId="3265"/>
    <cellStyle name="输入 3 2 2 2 2" xfId="3266"/>
    <cellStyle name="输入 3 2 2 2 2 2" xfId="3267"/>
    <cellStyle name="输入 3 2 2 2 2 2 2" xfId="3268"/>
    <cellStyle name="输入 3 2 2 2 2 3" xfId="3269"/>
    <cellStyle name="输入 3 2 2 2 2 4" xfId="3270"/>
    <cellStyle name="输入 3 2 2 2 2 5" xfId="3271"/>
    <cellStyle name="输入 3 2 2 2 3" xfId="3272"/>
    <cellStyle name="输入 3 2 2 2 3 2" xfId="3273"/>
    <cellStyle name="输入 3 2 2 2 4" xfId="3274"/>
    <cellStyle name="输入 3 2 2 2 4 2" xfId="3275"/>
    <cellStyle name="输入 3 2 2 2 5" xfId="3276"/>
    <cellStyle name="输入 3 2 2 2 6" xfId="3277"/>
    <cellStyle name="输入 3 2 2 2 7" xfId="3278"/>
    <cellStyle name="输入 3 2 2 3" xfId="3279"/>
    <cellStyle name="输入 3 2 2 3 2" xfId="3280"/>
    <cellStyle name="输入 3 2 2 3 2 2" xfId="3281"/>
    <cellStyle name="输入 3 2 2 3 3" xfId="3282"/>
    <cellStyle name="输入 3 2 2 3 4" xfId="3283"/>
    <cellStyle name="输入 3 2 2 3 5" xfId="3284"/>
    <cellStyle name="输入 3 2 2 4" xfId="3285"/>
    <cellStyle name="输入 3 2 2 4 2" xfId="3286"/>
    <cellStyle name="输入 3 2 2 5" xfId="3287"/>
    <cellStyle name="输入 3 2 2 6" xfId="3288"/>
    <cellStyle name="输入 3 2 2 7" xfId="3289"/>
    <cellStyle name="输入 3 2 3" xfId="3290"/>
    <cellStyle name="输入 3 2 3 2" xfId="3291"/>
    <cellStyle name="输入 3 2 3 2 2" xfId="3292"/>
    <cellStyle name="输入 3 2 3 2 2 2" xfId="3293"/>
    <cellStyle name="输入 3 2 3 2 2 2 2" xfId="3294"/>
    <cellStyle name="输入 3 2 3 2 2 3" xfId="3295"/>
    <cellStyle name="输入 3 2 3 2 2 4" xfId="3296"/>
    <cellStyle name="输入 3 2 3 2 2 5" xfId="3297"/>
    <cellStyle name="输入 3 2 3 2 3" xfId="3298"/>
    <cellStyle name="输入 3 2 3 2 3 2" xfId="3299"/>
    <cellStyle name="输入 3 2 3 2 4" xfId="3300"/>
    <cellStyle name="输入 3 2 3 2 4 2" xfId="3301"/>
    <cellStyle name="输入 3 2 3 2 5" xfId="3302"/>
    <cellStyle name="输入 3 2 3 2 6" xfId="3303"/>
    <cellStyle name="输入 3 2 3 2 7" xfId="3304"/>
    <cellStyle name="输入 3 2 3 3" xfId="3305"/>
    <cellStyle name="输入 3 2 3 3 2" xfId="3306"/>
    <cellStyle name="输入 3 2 3 3 2 2" xfId="3307"/>
    <cellStyle name="输入 3 2 3 3 3" xfId="3308"/>
    <cellStyle name="输入 3 2 3 3 4" xfId="3309"/>
    <cellStyle name="输入 3 2 3 3 5" xfId="3310"/>
    <cellStyle name="输入 3 2 3 4" xfId="3311"/>
    <cellStyle name="输入 3 2 3 4 2" xfId="3312"/>
    <cellStyle name="输入 3 2 3 5" xfId="3313"/>
    <cellStyle name="输入 3 2 3 6" xfId="3314"/>
    <cellStyle name="输入 3 2 3 7" xfId="3315"/>
    <cellStyle name="输入 3 2 4" xfId="3316"/>
    <cellStyle name="输入 3 2 4 2" xfId="3317"/>
    <cellStyle name="输入 3 2 4 2 2" xfId="3318"/>
    <cellStyle name="输入 3 2 4 2 2 2" xfId="3319"/>
    <cellStyle name="输入 3 2 4 2 2 2 2" xfId="3320"/>
    <cellStyle name="输入 3 2 4 2 2 3" xfId="3321"/>
    <cellStyle name="输入 3 2 4 2 2 4" xfId="3322"/>
    <cellStyle name="输入 3 2 4 2 2 5" xfId="3323"/>
    <cellStyle name="输入 3 2 4 2 3" xfId="3324"/>
    <cellStyle name="输入 3 2 4 2 3 2" xfId="3325"/>
    <cellStyle name="输入 3 2 4 2 4" xfId="3326"/>
    <cellStyle name="输入 3 2 4 2 4 2" xfId="3327"/>
    <cellStyle name="输入 3 2 4 2 5" xfId="3328"/>
    <cellStyle name="输入 3 2 4 2 6" xfId="3329"/>
    <cellStyle name="输入 3 2 4 2 7" xfId="3330"/>
    <cellStyle name="输入 3 2 4 3" xfId="3331"/>
    <cellStyle name="输入 3 2 4 3 2" xfId="3332"/>
    <cellStyle name="输入 3 2 4 3 2 2" xfId="3333"/>
    <cellStyle name="输入 3 2 4 3 3" xfId="3334"/>
    <cellStyle name="输入 3 2 4 3 4" xfId="3335"/>
    <cellStyle name="输入 3 2 4 3 5" xfId="3336"/>
    <cellStyle name="输入 3 2 4 4" xfId="3337"/>
    <cellStyle name="输入 3 2 4 4 2" xfId="3338"/>
    <cellStyle name="输入 3 2 4 5" xfId="3339"/>
    <cellStyle name="输入 3 2 4 6" xfId="3340"/>
    <cellStyle name="输入 3 2 4 7" xfId="3341"/>
    <cellStyle name="输入 3 2 5" xfId="3342"/>
    <cellStyle name="输入 3 2 5 2" xfId="3343"/>
    <cellStyle name="输入 3 2 5 2 2" xfId="3344"/>
    <cellStyle name="输入 3 2 5 2 2 2" xfId="3345"/>
    <cellStyle name="输入 3 2 5 2 3" xfId="3346"/>
    <cellStyle name="输入 3 2 5 2 4" xfId="3347"/>
    <cellStyle name="输入 3 2 5 2 5" xfId="3348"/>
    <cellStyle name="输入 3 2 5 3" xfId="3349"/>
    <cellStyle name="输入 3 2 5 3 2" xfId="3350"/>
    <cellStyle name="输入 3 2 5 4" xfId="3351"/>
    <cellStyle name="输入 3 2 5 4 2" xfId="3352"/>
    <cellStyle name="输入 3 2 5 5" xfId="3353"/>
    <cellStyle name="输入 3 2 5 6" xfId="3354"/>
    <cellStyle name="输入 3 2 5 7" xfId="3355"/>
    <cellStyle name="输入 3 2 6" xfId="3356"/>
    <cellStyle name="输入 3 2 6 2" xfId="3357"/>
    <cellStyle name="输入 3 2 6 2 2" xfId="3358"/>
    <cellStyle name="输入 3 2 6 3" xfId="3359"/>
    <cellStyle name="输入 3 2 6 4" xfId="3360"/>
    <cellStyle name="输入 3 2 6 5" xfId="3361"/>
    <cellStyle name="输入 3 2 7" xfId="3362"/>
    <cellStyle name="输入 3 2 7 2" xfId="3363"/>
    <cellStyle name="输入 3 2 8" xfId="3364"/>
    <cellStyle name="输入 3 2 9" xfId="3365"/>
    <cellStyle name="输入 3 3" xfId="3366"/>
    <cellStyle name="输入 3 3 2" xfId="3367"/>
    <cellStyle name="输入 3 3 2 2" xfId="3368"/>
    <cellStyle name="输入 3 3 2 2 2" xfId="3369"/>
    <cellStyle name="输入 3 3 2 2 2 2" xfId="3370"/>
    <cellStyle name="输入 3 3 2 2 3" xfId="3371"/>
    <cellStyle name="输入 3 3 2 2 4" xfId="3372"/>
    <cellStyle name="输入 3 3 2 2 5" xfId="3373"/>
    <cellStyle name="输入 3 3 2 3" xfId="3374"/>
    <cellStyle name="输入 3 3 2 3 2" xfId="3375"/>
    <cellStyle name="输入 3 3 2 4" xfId="3376"/>
    <cellStyle name="输入 3 3 2 4 2" xfId="3377"/>
    <cellStyle name="输入 3 3 2 5" xfId="3378"/>
    <cellStyle name="输入 3 3 2 6" xfId="3379"/>
    <cellStyle name="输入 3 3 2 7" xfId="3380"/>
    <cellStyle name="输入 3 3 3" xfId="3381"/>
    <cellStyle name="输入 3 3 3 2" xfId="3382"/>
    <cellStyle name="输入 3 3 3 2 2" xfId="3383"/>
    <cellStyle name="输入 3 3 3 3" xfId="3384"/>
    <cellStyle name="输入 3 3 3 4" xfId="3385"/>
    <cellStyle name="输入 3 3 3 5" xfId="3386"/>
    <cellStyle name="输入 3 3 4" xfId="3387"/>
    <cellStyle name="输入 3 3 4 2" xfId="3388"/>
    <cellStyle name="输入 3 3 5" xfId="3389"/>
    <cellStyle name="输入 3 3 6" xfId="3390"/>
    <cellStyle name="输入 3 3 7" xfId="3391"/>
    <cellStyle name="输入 3 4" xfId="3392"/>
    <cellStyle name="输入 3 4 2" xfId="3393"/>
    <cellStyle name="输入 3 4 2 2" xfId="3394"/>
    <cellStyle name="输入 3 4 2 2 2" xfId="3395"/>
    <cellStyle name="输入 3 4 2 2 2 2" xfId="3396"/>
    <cellStyle name="输入 3 4 2 2 3" xfId="3397"/>
    <cellStyle name="输入 3 4 2 2 4" xfId="3398"/>
    <cellStyle name="输入 3 4 2 2 5" xfId="3399"/>
    <cellStyle name="输入 3 4 2 3" xfId="3400"/>
    <cellStyle name="输入 3 4 2 3 2" xfId="3401"/>
    <cellStyle name="输入 3 4 2 4" xfId="3402"/>
    <cellStyle name="输入 3 4 2 4 2" xfId="3403"/>
    <cellStyle name="输入 3 4 2 5" xfId="3404"/>
    <cellStyle name="输入 3 4 2 6" xfId="3405"/>
    <cellStyle name="输入 3 4 2 7" xfId="3406"/>
    <cellStyle name="输入 3 4 3" xfId="3407"/>
    <cellStyle name="输入 3 4 3 2" xfId="3408"/>
    <cellStyle name="输入 3 4 3 2 2" xfId="3409"/>
    <cellStyle name="输入 3 4 3 3" xfId="3410"/>
    <cellStyle name="输入 3 4 3 4" xfId="3411"/>
    <cellStyle name="输入 3 4 3 5" xfId="3412"/>
    <cellStyle name="输入 3 4 4" xfId="3413"/>
    <cellStyle name="输入 3 4 4 2" xfId="3414"/>
    <cellStyle name="输入 3 4 5" xfId="3415"/>
    <cellStyle name="输入 3 4 6" xfId="3416"/>
    <cellStyle name="输入 3 4 7" xfId="3417"/>
    <cellStyle name="输入 3 5" xfId="3418"/>
    <cellStyle name="输入 3 5 2" xfId="3419"/>
    <cellStyle name="输入 3 5 2 2" xfId="3420"/>
    <cellStyle name="输入 3 5 2 2 2" xfId="3421"/>
    <cellStyle name="输入 3 5 2 2 2 2" xfId="3422"/>
    <cellStyle name="输入 3 5 2 2 3" xfId="3423"/>
    <cellStyle name="输入 3 5 2 2 4" xfId="3424"/>
    <cellStyle name="输入 3 5 2 2 5" xfId="3425"/>
    <cellStyle name="输入 3 5 2 3" xfId="3426"/>
    <cellStyle name="输入 3 5 2 3 2" xfId="3427"/>
    <cellStyle name="输入 3 5 2 4" xfId="3428"/>
    <cellStyle name="输入 3 5 2 4 2" xfId="3429"/>
    <cellStyle name="输入 3 5 2 5" xfId="3430"/>
    <cellStyle name="输入 3 5 2 6" xfId="3431"/>
    <cellStyle name="输入 3 5 2 7" xfId="3432"/>
    <cellStyle name="输入 3 5 3" xfId="3433"/>
    <cellStyle name="输入 3 5 3 2" xfId="3434"/>
    <cellStyle name="输入 3 5 3 2 2" xfId="3435"/>
    <cellStyle name="输入 3 5 3 3" xfId="3436"/>
    <cellStyle name="输入 3 5 3 4" xfId="3437"/>
    <cellStyle name="输入 3 5 3 5" xfId="3438"/>
    <cellStyle name="输入 3 5 4" xfId="3439"/>
    <cellStyle name="输入 3 5 4 2" xfId="3440"/>
    <cellStyle name="输入 3 5 5" xfId="3441"/>
    <cellStyle name="输入 3 5 6" xfId="3442"/>
    <cellStyle name="输入 3 5 7" xfId="3443"/>
    <cellStyle name="输入 3 6" xfId="3444"/>
    <cellStyle name="输入 3 6 2" xfId="3445"/>
    <cellStyle name="输入 3 6 2 2" xfId="3446"/>
    <cellStyle name="输入 3 6 2 2 2" xfId="3447"/>
    <cellStyle name="输入 3 6 2 3" xfId="3448"/>
    <cellStyle name="输入 3 6 2 4" xfId="3449"/>
    <cellStyle name="输入 3 6 2 5" xfId="3450"/>
    <cellStyle name="输入 3 6 3" xfId="3451"/>
    <cellStyle name="输入 3 6 3 2" xfId="3452"/>
    <cellStyle name="输入 3 6 4" xfId="3453"/>
    <cellStyle name="输入 3 6 4 2" xfId="3454"/>
    <cellStyle name="输入 3 6 5" xfId="3455"/>
    <cellStyle name="输入 3 6 6" xfId="3456"/>
    <cellStyle name="输入 3 6 7" xfId="3457"/>
    <cellStyle name="输入 3 7" xfId="3458"/>
    <cellStyle name="输入 3 7 2" xfId="3459"/>
    <cellStyle name="输入 3 7 2 2" xfId="3460"/>
    <cellStyle name="输入 3 7 3" xfId="3461"/>
    <cellStyle name="输入 3 7 4" xfId="3462"/>
    <cellStyle name="输入 3 7 5" xfId="3463"/>
    <cellStyle name="输入 3 8" xfId="3464"/>
    <cellStyle name="输入 3 8 2" xfId="3465"/>
    <cellStyle name="输入 3 9" xfId="3466"/>
    <cellStyle name="输入 4" xfId="3467"/>
    <cellStyle name="输入 4 10" xfId="3468"/>
    <cellStyle name="输入 4 2" xfId="3469"/>
    <cellStyle name="输入 4 2 2" xfId="3470"/>
    <cellStyle name="输入 4 2 2 2" xfId="3471"/>
    <cellStyle name="输入 4 2 2 2 2" xfId="3472"/>
    <cellStyle name="输入 4 2 2 3" xfId="3473"/>
    <cellStyle name="输入 4 2 2 4" xfId="3474"/>
    <cellStyle name="输入 4 2 2 5" xfId="3475"/>
    <cellStyle name="输入 4 2 3" xfId="3476"/>
    <cellStyle name="输入 4 2 3 2" xfId="3477"/>
    <cellStyle name="输入 4 2 4" xfId="3478"/>
    <cellStyle name="输入 4 2 4 2" xfId="3479"/>
    <cellStyle name="输入 4 2 5" xfId="3480"/>
    <cellStyle name="输入 4 2 5 2" xfId="3481"/>
    <cellStyle name="输入 4 2 6" xfId="3482"/>
    <cellStyle name="输入 4 2 6 2" xfId="3483"/>
    <cellStyle name="输入 4 2 7" xfId="3484"/>
    <cellStyle name="输入 4 2 8" xfId="3485"/>
    <cellStyle name="输入 4 2 9" xfId="3486"/>
    <cellStyle name="输入 4 3" xfId="3487"/>
    <cellStyle name="输入 4 3 2" xfId="3488"/>
    <cellStyle name="输入 4 3 2 2" xfId="3489"/>
    <cellStyle name="输入 4 3 3" xfId="3490"/>
    <cellStyle name="输入 4 3 4" xfId="3491"/>
    <cellStyle name="输入 4 3 5" xfId="3492"/>
    <cellStyle name="输入 4 4" xfId="3493"/>
    <cellStyle name="输入 4 4 2" xfId="3494"/>
    <cellStyle name="输入 4 5" xfId="3495"/>
    <cellStyle name="输入 4 5 2" xfId="3496"/>
    <cellStyle name="输入 4 6" xfId="3497"/>
    <cellStyle name="输入 4 6 2" xfId="3498"/>
    <cellStyle name="输入 4 7" xfId="3499"/>
    <cellStyle name="输入 4 7 2" xfId="3500"/>
    <cellStyle name="输入 4 8" xfId="3501"/>
    <cellStyle name="输入 4 9" xfId="3502"/>
    <cellStyle name="样式 1" xfId="83"/>
    <cellStyle name="样式 1 2" xfId="3503"/>
    <cellStyle name="注释 2" xfId="3504"/>
    <cellStyle name="注释 2 10" xfId="3505"/>
    <cellStyle name="注释 2 11" xfId="3506"/>
    <cellStyle name="注释 2 2" xfId="3507"/>
    <cellStyle name="注释 2 2 10" xfId="3508"/>
    <cellStyle name="注释 2 2 2" xfId="3509"/>
    <cellStyle name="注释 2 2 2 2" xfId="3510"/>
    <cellStyle name="注释 2 2 2 2 2" xfId="3511"/>
    <cellStyle name="注释 2 2 2 2 2 2" xfId="3512"/>
    <cellStyle name="注释 2 2 2 2 2 2 2" xfId="3513"/>
    <cellStyle name="注释 2 2 2 2 2 3" xfId="3514"/>
    <cellStyle name="注释 2 2 2 2 2 4" xfId="3515"/>
    <cellStyle name="注释 2 2 2 2 2 5" xfId="3516"/>
    <cellStyle name="注释 2 2 2 2 3" xfId="3517"/>
    <cellStyle name="注释 2 2 2 2 3 2" xfId="3518"/>
    <cellStyle name="注释 2 2 2 2 4" xfId="3519"/>
    <cellStyle name="注释 2 2 2 2 4 2" xfId="3520"/>
    <cellStyle name="注释 2 2 2 2 5" xfId="3521"/>
    <cellStyle name="注释 2 2 2 2 6" xfId="3522"/>
    <cellStyle name="注释 2 2 2 2 7" xfId="3523"/>
    <cellStyle name="注释 2 2 2 3" xfId="3524"/>
    <cellStyle name="注释 2 2 2 3 2" xfId="3525"/>
    <cellStyle name="注释 2 2 2 3 2 2" xfId="3526"/>
    <cellStyle name="注释 2 2 2 3 3" xfId="3527"/>
    <cellStyle name="注释 2 2 2 3 4" xfId="3528"/>
    <cellStyle name="注释 2 2 2 3 5" xfId="3529"/>
    <cellStyle name="注释 2 2 2 4" xfId="3530"/>
    <cellStyle name="注释 2 2 2 4 2" xfId="3531"/>
    <cellStyle name="注释 2 2 2 5" xfId="3532"/>
    <cellStyle name="注释 2 2 2 6" xfId="3533"/>
    <cellStyle name="注释 2 2 2 7" xfId="3534"/>
    <cellStyle name="注释 2 2 3" xfId="3535"/>
    <cellStyle name="注释 2 2 3 2" xfId="3536"/>
    <cellStyle name="注释 2 2 3 2 2" xfId="3537"/>
    <cellStyle name="注释 2 2 3 2 2 2" xfId="3538"/>
    <cellStyle name="注释 2 2 3 2 2 2 2" xfId="3539"/>
    <cellStyle name="注释 2 2 3 2 2 3" xfId="3540"/>
    <cellStyle name="注释 2 2 3 2 2 4" xfId="3541"/>
    <cellStyle name="注释 2 2 3 2 2 5" xfId="3542"/>
    <cellStyle name="注释 2 2 3 2 3" xfId="3543"/>
    <cellStyle name="注释 2 2 3 2 3 2" xfId="3544"/>
    <cellStyle name="注释 2 2 3 2 4" xfId="3545"/>
    <cellStyle name="注释 2 2 3 2 4 2" xfId="3546"/>
    <cellStyle name="注释 2 2 3 2 5" xfId="3547"/>
    <cellStyle name="注释 2 2 3 2 6" xfId="3548"/>
    <cellStyle name="注释 2 2 3 2 7" xfId="3549"/>
    <cellStyle name="注释 2 2 3 3" xfId="3550"/>
    <cellStyle name="注释 2 2 3 3 2" xfId="3551"/>
    <cellStyle name="注释 2 2 3 3 2 2" xfId="3552"/>
    <cellStyle name="注释 2 2 3 3 3" xfId="3553"/>
    <cellStyle name="注释 2 2 3 3 4" xfId="3554"/>
    <cellStyle name="注释 2 2 3 3 5" xfId="3555"/>
    <cellStyle name="注释 2 2 3 4" xfId="3556"/>
    <cellStyle name="注释 2 2 3 4 2" xfId="3557"/>
    <cellStyle name="注释 2 2 3 5" xfId="3558"/>
    <cellStyle name="注释 2 2 3 6" xfId="3559"/>
    <cellStyle name="注释 2 2 3 7" xfId="3560"/>
    <cellStyle name="注释 2 2 4" xfId="3561"/>
    <cellStyle name="注释 2 2 4 2" xfId="3562"/>
    <cellStyle name="注释 2 2 4 2 2" xfId="3563"/>
    <cellStyle name="注释 2 2 4 2 2 2" xfId="3564"/>
    <cellStyle name="注释 2 2 4 2 2 2 2" xfId="3565"/>
    <cellStyle name="注释 2 2 4 2 2 3" xfId="3566"/>
    <cellStyle name="注释 2 2 4 2 2 4" xfId="3567"/>
    <cellStyle name="注释 2 2 4 2 2 5" xfId="3568"/>
    <cellStyle name="注释 2 2 4 2 3" xfId="3569"/>
    <cellStyle name="注释 2 2 4 2 3 2" xfId="3570"/>
    <cellStyle name="注释 2 2 4 2 4" xfId="3571"/>
    <cellStyle name="注释 2 2 4 2 4 2" xfId="3572"/>
    <cellStyle name="注释 2 2 4 2 5" xfId="3573"/>
    <cellStyle name="注释 2 2 4 2 6" xfId="3574"/>
    <cellStyle name="注释 2 2 4 2 7" xfId="3575"/>
    <cellStyle name="注释 2 2 4 3" xfId="3576"/>
    <cellStyle name="注释 2 2 4 3 2" xfId="3577"/>
    <cellStyle name="注释 2 2 4 3 2 2" xfId="3578"/>
    <cellStyle name="注释 2 2 4 3 3" xfId="3579"/>
    <cellStyle name="注释 2 2 4 3 4" xfId="3580"/>
    <cellStyle name="注释 2 2 4 3 5" xfId="3581"/>
    <cellStyle name="注释 2 2 4 4" xfId="3582"/>
    <cellStyle name="注释 2 2 4 4 2" xfId="3583"/>
    <cellStyle name="注释 2 2 4 5" xfId="3584"/>
    <cellStyle name="注释 2 2 4 6" xfId="3585"/>
    <cellStyle name="注释 2 2 4 7" xfId="3586"/>
    <cellStyle name="注释 2 2 5" xfId="3587"/>
    <cellStyle name="注释 2 2 5 2" xfId="3588"/>
    <cellStyle name="注释 2 2 5 2 2" xfId="3589"/>
    <cellStyle name="注释 2 2 5 2 2 2" xfId="3590"/>
    <cellStyle name="注释 2 2 5 2 3" xfId="3591"/>
    <cellStyle name="注释 2 2 5 2 4" xfId="3592"/>
    <cellStyle name="注释 2 2 5 2 5" xfId="3593"/>
    <cellStyle name="注释 2 2 5 3" xfId="3594"/>
    <cellStyle name="注释 2 2 5 3 2" xfId="3595"/>
    <cellStyle name="注释 2 2 5 4" xfId="3596"/>
    <cellStyle name="注释 2 2 5 4 2" xfId="3597"/>
    <cellStyle name="注释 2 2 5 5" xfId="3598"/>
    <cellStyle name="注释 2 2 5 6" xfId="3599"/>
    <cellStyle name="注释 2 2 5 7" xfId="3600"/>
    <cellStyle name="注释 2 2 6" xfId="3601"/>
    <cellStyle name="注释 2 2 6 2" xfId="3602"/>
    <cellStyle name="注释 2 2 6 2 2" xfId="3603"/>
    <cellStyle name="注释 2 2 6 3" xfId="3604"/>
    <cellStyle name="注释 2 2 6 4" xfId="3605"/>
    <cellStyle name="注释 2 2 6 5" xfId="3606"/>
    <cellStyle name="注释 2 2 7" xfId="3607"/>
    <cellStyle name="注释 2 2 7 2" xfId="3608"/>
    <cellStyle name="注释 2 2 8" xfId="3609"/>
    <cellStyle name="注释 2 2 9" xfId="3610"/>
    <cellStyle name="注释 2 3" xfId="3611"/>
    <cellStyle name="注释 2 3 2" xfId="3612"/>
    <cellStyle name="注释 2 3 2 2" xfId="3613"/>
    <cellStyle name="注释 2 3 2 2 2" xfId="3614"/>
    <cellStyle name="注释 2 3 2 2 2 2" xfId="3615"/>
    <cellStyle name="注释 2 3 2 2 3" xfId="3616"/>
    <cellStyle name="注释 2 3 2 2 4" xfId="3617"/>
    <cellStyle name="注释 2 3 2 2 5" xfId="3618"/>
    <cellStyle name="注释 2 3 2 3" xfId="3619"/>
    <cellStyle name="注释 2 3 2 3 2" xfId="3620"/>
    <cellStyle name="注释 2 3 2 4" xfId="3621"/>
    <cellStyle name="注释 2 3 2 4 2" xfId="3622"/>
    <cellStyle name="注释 2 3 2 5" xfId="3623"/>
    <cellStyle name="注释 2 3 2 6" xfId="3624"/>
    <cellStyle name="注释 2 3 2 7" xfId="3625"/>
    <cellStyle name="注释 2 3 3" xfId="3626"/>
    <cellStyle name="注释 2 3 3 2" xfId="3627"/>
    <cellStyle name="注释 2 3 3 2 2" xfId="3628"/>
    <cellStyle name="注释 2 3 3 3" xfId="3629"/>
    <cellStyle name="注释 2 3 3 4" xfId="3630"/>
    <cellStyle name="注释 2 3 3 5" xfId="3631"/>
    <cellStyle name="注释 2 3 4" xfId="3632"/>
    <cellStyle name="注释 2 3 4 2" xfId="3633"/>
    <cellStyle name="注释 2 3 5" xfId="3634"/>
    <cellStyle name="注释 2 3 6" xfId="3635"/>
    <cellStyle name="注释 2 3 7" xfId="3636"/>
    <cellStyle name="注释 2 4" xfId="3637"/>
    <cellStyle name="注释 2 4 2" xfId="3638"/>
    <cellStyle name="注释 2 4 2 2" xfId="3639"/>
    <cellStyle name="注释 2 4 2 2 2" xfId="3640"/>
    <cellStyle name="注释 2 4 2 2 2 2" xfId="3641"/>
    <cellStyle name="注释 2 4 2 2 3" xfId="3642"/>
    <cellStyle name="注释 2 4 2 2 4" xfId="3643"/>
    <cellStyle name="注释 2 4 2 2 5" xfId="3644"/>
    <cellStyle name="注释 2 4 2 3" xfId="3645"/>
    <cellStyle name="注释 2 4 2 3 2" xfId="3646"/>
    <cellStyle name="注释 2 4 2 4" xfId="3647"/>
    <cellStyle name="注释 2 4 2 4 2" xfId="3648"/>
    <cellStyle name="注释 2 4 2 5" xfId="3649"/>
    <cellStyle name="注释 2 4 2 6" xfId="3650"/>
    <cellStyle name="注释 2 4 2 7" xfId="3651"/>
    <cellStyle name="注释 2 4 3" xfId="3652"/>
    <cellStyle name="注释 2 4 3 2" xfId="3653"/>
    <cellStyle name="注释 2 4 3 2 2" xfId="3654"/>
    <cellStyle name="注释 2 4 3 3" xfId="3655"/>
    <cellStyle name="注释 2 4 3 4" xfId="3656"/>
    <cellStyle name="注释 2 4 3 5" xfId="3657"/>
    <cellStyle name="注释 2 4 4" xfId="3658"/>
    <cellStyle name="注释 2 4 4 2" xfId="3659"/>
    <cellStyle name="注释 2 4 5" xfId="3660"/>
    <cellStyle name="注释 2 4 6" xfId="3661"/>
    <cellStyle name="注释 2 4 7" xfId="3662"/>
    <cellStyle name="注释 2 5" xfId="3663"/>
    <cellStyle name="注释 2 5 2" xfId="3664"/>
    <cellStyle name="注释 2 5 2 2" xfId="3665"/>
    <cellStyle name="注释 2 5 2 2 2" xfId="3666"/>
    <cellStyle name="注释 2 5 2 2 2 2" xfId="3667"/>
    <cellStyle name="注释 2 5 2 2 3" xfId="3668"/>
    <cellStyle name="注释 2 5 2 2 4" xfId="3669"/>
    <cellStyle name="注释 2 5 2 2 5" xfId="3670"/>
    <cellStyle name="注释 2 5 2 3" xfId="3671"/>
    <cellStyle name="注释 2 5 2 3 2" xfId="3672"/>
    <cellStyle name="注释 2 5 2 4" xfId="3673"/>
    <cellStyle name="注释 2 5 2 4 2" xfId="3674"/>
    <cellStyle name="注释 2 5 2 5" xfId="3675"/>
    <cellStyle name="注释 2 5 2 6" xfId="3676"/>
    <cellStyle name="注释 2 5 2 7" xfId="3677"/>
    <cellStyle name="注释 2 5 3" xfId="3678"/>
    <cellStyle name="注释 2 5 3 2" xfId="3679"/>
    <cellStyle name="注释 2 5 3 2 2" xfId="3680"/>
    <cellStyle name="注释 2 5 3 3" xfId="3681"/>
    <cellStyle name="注释 2 5 3 4" xfId="3682"/>
    <cellStyle name="注释 2 5 3 5" xfId="3683"/>
    <cellStyle name="注释 2 5 4" xfId="3684"/>
    <cellStyle name="注释 2 5 4 2" xfId="3685"/>
    <cellStyle name="注释 2 5 5" xfId="3686"/>
    <cellStyle name="注释 2 5 6" xfId="3687"/>
    <cellStyle name="注释 2 5 7" xfId="3688"/>
    <cellStyle name="注释 2 6" xfId="3689"/>
    <cellStyle name="注释 2 6 2" xfId="3690"/>
    <cellStyle name="注释 2 6 2 2" xfId="3691"/>
    <cellStyle name="注释 2 6 2 2 2" xfId="3692"/>
    <cellStyle name="注释 2 6 2 3" xfId="3693"/>
    <cellStyle name="注释 2 6 2 4" xfId="3694"/>
    <cellStyle name="注释 2 6 2 5" xfId="3695"/>
    <cellStyle name="注释 2 6 3" xfId="3696"/>
    <cellStyle name="注释 2 6 3 2" xfId="3697"/>
    <cellStyle name="注释 2 6 4" xfId="3698"/>
    <cellStyle name="注释 2 6 4 2" xfId="3699"/>
    <cellStyle name="注释 2 6 5" xfId="3700"/>
    <cellStyle name="注释 2 6 6" xfId="3701"/>
    <cellStyle name="注释 2 6 7" xfId="3702"/>
    <cellStyle name="注释 2 7" xfId="3703"/>
    <cellStyle name="注释 2 7 2" xfId="3704"/>
    <cellStyle name="注释 2 7 2 2" xfId="3705"/>
    <cellStyle name="注释 2 7 3" xfId="3706"/>
    <cellStyle name="注释 2 7 4" xfId="3707"/>
    <cellStyle name="注释 2 7 5" xfId="3708"/>
    <cellStyle name="注释 2 8" xfId="3709"/>
    <cellStyle name="注释 2 8 2" xfId="3710"/>
    <cellStyle name="注释 2 9" xfId="3711"/>
    <cellStyle name="注释 3" xfId="3712"/>
    <cellStyle name="注释 3 10" xfId="3713"/>
    <cellStyle name="注释 3 11" xfId="3714"/>
    <cellStyle name="注释 3 2" xfId="3715"/>
    <cellStyle name="注释 3 2 10" xfId="3716"/>
    <cellStyle name="注释 3 2 2" xfId="3717"/>
    <cellStyle name="注释 3 2 2 2" xfId="3718"/>
    <cellStyle name="注释 3 2 2 2 2" xfId="3719"/>
    <cellStyle name="注释 3 2 2 2 2 2" xfId="3720"/>
    <cellStyle name="注释 3 2 2 2 2 2 2" xfId="3721"/>
    <cellStyle name="注释 3 2 2 2 2 3" xfId="3722"/>
    <cellStyle name="注释 3 2 2 2 2 4" xfId="3723"/>
    <cellStyle name="注释 3 2 2 2 2 5" xfId="3724"/>
    <cellStyle name="注释 3 2 2 2 3" xfId="3725"/>
    <cellStyle name="注释 3 2 2 2 3 2" xfId="3726"/>
    <cellStyle name="注释 3 2 2 2 4" xfId="3727"/>
    <cellStyle name="注释 3 2 2 2 4 2" xfId="3728"/>
    <cellStyle name="注释 3 2 2 2 5" xfId="3729"/>
    <cellStyle name="注释 3 2 2 2 6" xfId="3730"/>
    <cellStyle name="注释 3 2 2 2 7" xfId="3731"/>
    <cellStyle name="注释 3 2 2 3" xfId="3732"/>
    <cellStyle name="注释 3 2 2 3 2" xfId="3733"/>
    <cellStyle name="注释 3 2 2 3 2 2" xfId="3734"/>
    <cellStyle name="注释 3 2 2 3 3" xfId="3735"/>
    <cellStyle name="注释 3 2 2 3 4" xfId="3736"/>
    <cellStyle name="注释 3 2 2 3 5" xfId="3737"/>
    <cellStyle name="注释 3 2 2 4" xfId="3738"/>
    <cellStyle name="注释 3 2 2 4 2" xfId="3739"/>
    <cellStyle name="注释 3 2 2 5" xfId="3740"/>
    <cellStyle name="注释 3 2 2 6" xfId="3741"/>
    <cellStyle name="注释 3 2 2 7" xfId="3742"/>
    <cellStyle name="注释 3 2 3" xfId="3743"/>
    <cellStyle name="注释 3 2 3 2" xfId="3744"/>
    <cellStyle name="注释 3 2 3 2 2" xfId="3745"/>
    <cellStyle name="注释 3 2 3 2 2 2" xfId="3746"/>
    <cellStyle name="注释 3 2 3 2 2 2 2" xfId="3747"/>
    <cellStyle name="注释 3 2 3 2 2 3" xfId="3748"/>
    <cellStyle name="注释 3 2 3 2 2 4" xfId="3749"/>
    <cellStyle name="注释 3 2 3 2 2 5" xfId="3750"/>
    <cellStyle name="注释 3 2 3 2 3" xfId="3751"/>
    <cellStyle name="注释 3 2 3 2 3 2" xfId="3752"/>
    <cellStyle name="注释 3 2 3 2 4" xfId="3753"/>
    <cellStyle name="注释 3 2 3 2 4 2" xfId="3754"/>
    <cellStyle name="注释 3 2 3 2 5" xfId="3755"/>
    <cellStyle name="注释 3 2 3 2 6" xfId="3756"/>
    <cellStyle name="注释 3 2 3 2 7" xfId="3757"/>
    <cellStyle name="注释 3 2 3 3" xfId="3758"/>
    <cellStyle name="注释 3 2 3 3 2" xfId="3759"/>
    <cellStyle name="注释 3 2 3 3 2 2" xfId="3760"/>
    <cellStyle name="注释 3 2 3 3 3" xfId="3761"/>
    <cellStyle name="注释 3 2 3 3 4" xfId="3762"/>
    <cellStyle name="注释 3 2 3 3 5" xfId="3763"/>
    <cellStyle name="注释 3 2 3 4" xfId="3764"/>
    <cellStyle name="注释 3 2 3 4 2" xfId="3765"/>
    <cellStyle name="注释 3 2 3 5" xfId="3766"/>
    <cellStyle name="注释 3 2 3 6" xfId="3767"/>
    <cellStyle name="注释 3 2 3 7" xfId="3768"/>
    <cellStyle name="注释 3 2 4" xfId="3769"/>
    <cellStyle name="注释 3 2 4 2" xfId="3770"/>
    <cellStyle name="注释 3 2 4 2 2" xfId="3771"/>
    <cellStyle name="注释 3 2 4 2 2 2" xfId="3772"/>
    <cellStyle name="注释 3 2 4 2 2 2 2" xfId="3773"/>
    <cellStyle name="注释 3 2 4 2 2 3" xfId="3774"/>
    <cellStyle name="注释 3 2 4 2 2 4" xfId="3775"/>
    <cellStyle name="注释 3 2 4 2 2 5" xfId="3776"/>
    <cellStyle name="注释 3 2 4 2 3" xfId="3777"/>
    <cellStyle name="注释 3 2 4 2 3 2" xfId="3778"/>
    <cellStyle name="注释 3 2 4 2 4" xfId="3779"/>
    <cellStyle name="注释 3 2 4 2 4 2" xfId="3780"/>
    <cellStyle name="注释 3 2 4 2 5" xfId="3781"/>
    <cellStyle name="注释 3 2 4 2 6" xfId="3782"/>
    <cellStyle name="注释 3 2 4 2 7" xfId="3783"/>
    <cellStyle name="注释 3 2 4 3" xfId="3784"/>
    <cellStyle name="注释 3 2 4 3 2" xfId="3785"/>
    <cellStyle name="注释 3 2 4 3 2 2" xfId="3786"/>
    <cellStyle name="注释 3 2 4 3 3" xfId="3787"/>
    <cellStyle name="注释 3 2 4 3 4" xfId="3788"/>
    <cellStyle name="注释 3 2 4 3 5" xfId="3789"/>
    <cellStyle name="注释 3 2 4 4" xfId="3790"/>
    <cellStyle name="注释 3 2 4 4 2" xfId="3791"/>
    <cellStyle name="注释 3 2 4 5" xfId="3792"/>
    <cellStyle name="注释 3 2 4 6" xfId="3793"/>
    <cellStyle name="注释 3 2 4 7" xfId="3794"/>
    <cellStyle name="注释 3 2 5" xfId="3795"/>
    <cellStyle name="注释 3 2 5 2" xfId="3796"/>
    <cellStyle name="注释 3 2 5 2 2" xfId="3797"/>
    <cellStyle name="注释 3 2 5 2 2 2" xfId="3798"/>
    <cellStyle name="注释 3 2 5 2 3" xfId="3799"/>
    <cellStyle name="注释 3 2 5 2 4" xfId="3800"/>
    <cellStyle name="注释 3 2 5 2 5" xfId="3801"/>
    <cellStyle name="注释 3 2 5 3" xfId="3802"/>
    <cellStyle name="注释 3 2 5 3 2" xfId="3803"/>
    <cellStyle name="注释 3 2 5 4" xfId="3804"/>
    <cellStyle name="注释 3 2 5 4 2" xfId="3805"/>
    <cellStyle name="注释 3 2 5 5" xfId="3806"/>
    <cellStyle name="注释 3 2 5 6" xfId="3807"/>
    <cellStyle name="注释 3 2 5 7" xfId="3808"/>
    <cellStyle name="注释 3 2 6" xfId="3809"/>
    <cellStyle name="注释 3 2 6 2" xfId="3810"/>
    <cellStyle name="注释 3 2 6 2 2" xfId="3811"/>
    <cellStyle name="注释 3 2 6 3" xfId="3812"/>
    <cellStyle name="注释 3 2 6 4" xfId="3813"/>
    <cellStyle name="注释 3 2 6 5" xfId="3814"/>
    <cellStyle name="注释 3 2 7" xfId="3815"/>
    <cellStyle name="注释 3 2 7 2" xfId="3816"/>
    <cellStyle name="注释 3 2 8" xfId="3817"/>
    <cellStyle name="注释 3 2 9" xfId="3818"/>
    <cellStyle name="注释 3 3" xfId="3819"/>
    <cellStyle name="注释 3 3 2" xfId="3820"/>
    <cellStyle name="注释 3 3 2 2" xfId="3821"/>
    <cellStyle name="注释 3 3 2 2 2" xfId="3822"/>
    <cellStyle name="注释 3 3 2 2 2 2" xfId="3823"/>
    <cellStyle name="注释 3 3 2 2 3" xfId="3824"/>
    <cellStyle name="注释 3 3 2 2 4" xfId="3825"/>
    <cellStyle name="注释 3 3 2 2 5" xfId="3826"/>
    <cellStyle name="注释 3 3 2 3" xfId="3827"/>
    <cellStyle name="注释 3 3 2 3 2" xfId="3828"/>
    <cellStyle name="注释 3 3 2 4" xfId="3829"/>
    <cellStyle name="注释 3 3 2 4 2" xfId="3830"/>
    <cellStyle name="注释 3 3 2 5" xfId="3831"/>
    <cellStyle name="注释 3 3 2 6" xfId="3832"/>
    <cellStyle name="注释 3 3 2 7" xfId="3833"/>
    <cellStyle name="注释 3 3 3" xfId="3834"/>
    <cellStyle name="注释 3 3 3 2" xfId="3835"/>
    <cellStyle name="注释 3 3 3 2 2" xfId="3836"/>
    <cellStyle name="注释 3 3 3 3" xfId="3837"/>
    <cellStyle name="注释 3 3 3 4" xfId="3838"/>
    <cellStyle name="注释 3 3 3 5" xfId="3839"/>
    <cellStyle name="注释 3 3 4" xfId="3840"/>
    <cellStyle name="注释 3 3 4 2" xfId="3841"/>
    <cellStyle name="注释 3 3 5" xfId="3842"/>
    <cellStyle name="注释 3 3 6" xfId="3843"/>
    <cellStyle name="注释 3 3 7" xfId="3844"/>
    <cellStyle name="注释 3 4" xfId="3845"/>
    <cellStyle name="注释 3 4 2" xfId="3846"/>
    <cellStyle name="注释 3 4 2 2" xfId="3847"/>
    <cellStyle name="注释 3 4 2 2 2" xfId="3848"/>
    <cellStyle name="注释 3 4 2 2 2 2" xfId="3849"/>
    <cellStyle name="注释 3 4 2 2 3" xfId="3850"/>
    <cellStyle name="注释 3 4 2 2 4" xfId="3851"/>
    <cellStyle name="注释 3 4 2 2 5" xfId="3852"/>
    <cellStyle name="注释 3 4 2 3" xfId="3853"/>
    <cellStyle name="注释 3 4 2 3 2" xfId="3854"/>
    <cellStyle name="注释 3 4 2 4" xfId="3855"/>
    <cellStyle name="注释 3 4 2 4 2" xfId="3856"/>
    <cellStyle name="注释 3 4 2 5" xfId="3857"/>
    <cellStyle name="注释 3 4 2 6" xfId="3858"/>
    <cellStyle name="注释 3 4 2 7" xfId="3859"/>
    <cellStyle name="注释 3 4 3" xfId="3860"/>
    <cellStyle name="注释 3 4 3 2" xfId="3861"/>
    <cellStyle name="注释 3 4 3 2 2" xfId="3862"/>
    <cellStyle name="注释 3 4 3 3" xfId="3863"/>
    <cellStyle name="注释 3 4 3 4" xfId="3864"/>
    <cellStyle name="注释 3 4 3 5" xfId="3865"/>
    <cellStyle name="注释 3 4 4" xfId="3866"/>
    <cellStyle name="注释 3 4 4 2" xfId="3867"/>
    <cellStyle name="注释 3 4 5" xfId="3868"/>
    <cellStyle name="注释 3 4 6" xfId="3869"/>
    <cellStyle name="注释 3 4 7" xfId="3870"/>
    <cellStyle name="注释 3 5" xfId="3871"/>
    <cellStyle name="注释 3 5 2" xfId="3872"/>
    <cellStyle name="注释 3 5 2 2" xfId="3873"/>
    <cellStyle name="注释 3 5 2 2 2" xfId="3874"/>
    <cellStyle name="注释 3 5 2 2 2 2" xfId="3875"/>
    <cellStyle name="注释 3 5 2 2 3" xfId="3876"/>
    <cellStyle name="注释 3 5 2 2 4" xfId="3877"/>
    <cellStyle name="注释 3 5 2 2 5" xfId="3878"/>
    <cellStyle name="注释 3 5 2 3" xfId="3879"/>
    <cellStyle name="注释 3 5 2 3 2" xfId="3880"/>
    <cellStyle name="注释 3 5 2 4" xfId="3881"/>
    <cellStyle name="注释 3 5 2 4 2" xfId="3882"/>
    <cellStyle name="注释 3 5 2 5" xfId="3883"/>
    <cellStyle name="注释 3 5 2 6" xfId="3884"/>
    <cellStyle name="注释 3 5 2 7" xfId="3885"/>
    <cellStyle name="注释 3 5 3" xfId="3886"/>
    <cellStyle name="注释 3 5 3 2" xfId="3887"/>
    <cellStyle name="注释 3 5 3 2 2" xfId="3888"/>
    <cellStyle name="注释 3 5 3 3" xfId="3889"/>
    <cellStyle name="注释 3 5 3 4" xfId="3890"/>
    <cellStyle name="注释 3 5 3 5" xfId="3891"/>
    <cellStyle name="注释 3 5 4" xfId="3892"/>
    <cellStyle name="注释 3 5 4 2" xfId="3893"/>
    <cellStyle name="注释 3 5 5" xfId="3894"/>
    <cellStyle name="注释 3 5 6" xfId="3895"/>
    <cellStyle name="注释 3 5 7" xfId="3896"/>
    <cellStyle name="注释 3 6" xfId="3897"/>
    <cellStyle name="注释 3 6 2" xfId="3898"/>
    <cellStyle name="注释 3 6 2 2" xfId="3899"/>
    <cellStyle name="注释 3 6 2 2 2" xfId="3900"/>
    <cellStyle name="注释 3 6 2 3" xfId="3901"/>
    <cellStyle name="注释 3 6 2 4" xfId="3902"/>
    <cellStyle name="注释 3 6 2 5" xfId="3903"/>
    <cellStyle name="注释 3 6 3" xfId="3904"/>
    <cellStyle name="注释 3 6 3 2" xfId="3905"/>
    <cellStyle name="注释 3 6 4" xfId="3906"/>
    <cellStyle name="注释 3 6 4 2" xfId="3907"/>
    <cellStyle name="注释 3 6 5" xfId="3908"/>
    <cellStyle name="注释 3 6 6" xfId="3909"/>
    <cellStyle name="注释 3 6 7" xfId="3910"/>
    <cellStyle name="注释 3 7" xfId="3911"/>
    <cellStyle name="注释 3 7 2" xfId="3912"/>
    <cellStyle name="注释 3 7 2 2" xfId="3913"/>
    <cellStyle name="注释 3 7 3" xfId="3914"/>
    <cellStyle name="注释 3 7 4" xfId="3915"/>
    <cellStyle name="注释 3 7 5" xfId="3916"/>
    <cellStyle name="注释 3 8" xfId="3917"/>
    <cellStyle name="注释 3 8 2" xfId="3918"/>
    <cellStyle name="注释 3 9" xfId="3919"/>
    <cellStyle name="注释 4" xfId="3920"/>
    <cellStyle name="注释 4 10" xfId="3921"/>
    <cellStyle name="注释 4 2" xfId="3922"/>
    <cellStyle name="注释 4 2 2" xfId="3923"/>
    <cellStyle name="注释 4 2 2 2" xfId="3924"/>
    <cellStyle name="注释 4 2 2 2 2" xfId="3925"/>
    <cellStyle name="注释 4 2 2 3" xfId="3926"/>
    <cellStyle name="注释 4 2 2 4" xfId="3927"/>
    <cellStyle name="注释 4 2 2 5" xfId="3928"/>
    <cellStyle name="注释 4 2 3" xfId="3929"/>
    <cellStyle name="注释 4 2 3 2" xfId="3930"/>
    <cellStyle name="注释 4 2 4" xfId="3931"/>
    <cellStyle name="注释 4 2 4 2" xfId="3932"/>
    <cellStyle name="注释 4 2 5" xfId="3933"/>
    <cellStyle name="注释 4 2 5 2" xfId="3934"/>
    <cellStyle name="注释 4 2 6" xfId="3935"/>
    <cellStyle name="注释 4 2 6 2" xfId="3936"/>
    <cellStyle name="注释 4 2 7" xfId="3937"/>
    <cellStyle name="注释 4 2 8" xfId="3938"/>
    <cellStyle name="注释 4 2 9" xfId="3939"/>
    <cellStyle name="注释 4 3" xfId="3940"/>
    <cellStyle name="注释 4 3 2" xfId="3941"/>
    <cellStyle name="注释 4 3 2 2" xfId="3942"/>
    <cellStyle name="注释 4 3 3" xfId="3943"/>
    <cellStyle name="注释 4 3 4" xfId="3944"/>
    <cellStyle name="注释 4 3 5" xfId="3945"/>
    <cellStyle name="注释 4 4" xfId="3946"/>
    <cellStyle name="注释 4 4 2" xfId="3947"/>
    <cellStyle name="注释 4 5" xfId="3948"/>
    <cellStyle name="注释 4 5 2" xfId="3949"/>
    <cellStyle name="注释 4 6" xfId="3950"/>
    <cellStyle name="注释 4 6 2" xfId="3951"/>
    <cellStyle name="注释 4 7" xfId="3952"/>
    <cellStyle name="注释 4 7 2" xfId="3953"/>
    <cellStyle name="注释 4 8" xfId="3954"/>
    <cellStyle name="注释 4 9" xfId="3955"/>
    <cellStyle name="콤마 [0]_BOILER-CO1" xfId="84"/>
    <cellStyle name="콤마_BOILER-CO1" xfId="85"/>
    <cellStyle name="통화 [0]_BOILER-CO1" xfId="86"/>
    <cellStyle name="통화_BOILER-CO1" xfId="87"/>
    <cellStyle name="표준_0N-HANDLING "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G26"/>
  <sheetViews>
    <sheetView topLeftCell="A16" workbookViewId="0">
      <selection activeCell="A27" sqref="A27"/>
    </sheetView>
  </sheetViews>
  <sheetFormatPr defaultColWidth="9" defaultRowHeight="14.25"/>
  <cols>
    <col min="7" max="7" width="21" customWidth="1"/>
  </cols>
  <sheetData>
    <row r="6" spans="1:7" ht="64.5" customHeight="1"/>
    <row r="7" spans="1:7" ht="88.5" customHeight="1">
      <c r="A7" s="331" t="s">
        <v>873</v>
      </c>
      <c r="B7" s="331"/>
      <c r="C7" s="331"/>
      <c r="D7" s="331"/>
      <c r="E7" s="331"/>
      <c r="F7" s="331"/>
      <c r="G7" s="331"/>
    </row>
    <row r="14" spans="1:7" ht="127.5" customHeight="1"/>
    <row r="22" spans="1:7">
      <c r="G22" s="57"/>
    </row>
    <row r="23" spans="1:7">
      <c r="A23" s="332"/>
      <c r="B23" s="332"/>
      <c r="C23" s="332"/>
      <c r="D23" s="332"/>
      <c r="E23" s="332"/>
      <c r="F23" s="332"/>
      <c r="G23" s="332"/>
    </row>
    <row r="24" spans="1:7">
      <c r="A24" s="332"/>
      <c r="B24" s="332"/>
      <c r="C24" s="332"/>
      <c r="D24" s="332"/>
      <c r="E24" s="332"/>
      <c r="F24" s="332"/>
      <c r="G24" s="332"/>
    </row>
    <row r="25" spans="1:7">
      <c r="A25" s="333">
        <v>46054</v>
      </c>
      <c r="B25" s="332"/>
      <c r="C25" s="332"/>
      <c r="D25" s="332"/>
      <c r="E25" s="332"/>
      <c r="F25" s="332"/>
      <c r="G25" s="332"/>
    </row>
    <row r="26" spans="1:7">
      <c r="A26" s="332"/>
      <c r="B26" s="332"/>
      <c r="C26" s="332"/>
      <c r="D26" s="332"/>
      <c r="E26" s="332"/>
      <c r="F26" s="332"/>
      <c r="G26" s="332"/>
    </row>
  </sheetData>
  <mergeCells count="3">
    <mergeCell ref="A7:G7"/>
    <mergeCell ref="A23:G24"/>
    <mergeCell ref="A25:G26"/>
  </mergeCells>
  <phoneticPr fontId="49" type="noConversion"/>
  <printOptions horizontalCentered="1"/>
  <pageMargins left="0" right="0" top="0.59055118110236227" bottom="0.59055118110236227" header="0.51181102362204722" footer="0.51181102362204722"/>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G25"/>
  <sheetViews>
    <sheetView topLeftCell="B1" workbookViewId="0">
      <selection activeCell="I12" sqref="I12"/>
    </sheetView>
  </sheetViews>
  <sheetFormatPr defaultColWidth="9" defaultRowHeight="14.25"/>
  <cols>
    <col min="1" max="1" width="10.875" customWidth="1"/>
    <col min="2" max="2" width="43.25" style="209" customWidth="1"/>
    <col min="3" max="3" width="19.625" customWidth="1"/>
    <col min="5" max="5" width="9.25" bestFit="1" customWidth="1"/>
    <col min="7" max="7" width="10.5" bestFit="1" customWidth="1"/>
  </cols>
  <sheetData>
    <row r="1" spans="1:7" ht="18.75">
      <c r="A1" s="65" t="s">
        <v>426</v>
      </c>
    </row>
    <row r="2" spans="1:7" ht="21.75" customHeight="1">
      <c r="A2" s="340" t="s">
        <v>845</v>
      </c>
      <c r="B2" s="340"/>
      <c r="C2" s="340"/>
    </row>
    <row r="3" spans="1:7" ht="35.25" customHeight="1">
      <c r="A3" s="340"/>
      <c r="B3" s="340"/>
      <c r="C3" s="340"/>
    </row>
    <row r="4" spans="1:7" s="65" customFormat="1" ht="35.25" customHeight="1">
      <c r="B4" s="210"/>
      <c r="C4" s="77" t="s">
        <v>2</v>
      </c>
    </row>
    <row r="5" spans="1:7" s="207" customFormat="1" ht="39" customHeight="1">
      <c r="A5" s="70" t="s">
        <v>3</v>
      </c>
      <c r="B5" s="70" t="s">
        <v>4</v>
      </c>
      <c r="C5" s="70" t="s">
        <v>396</v>
      </c>
    </row>
    <row r="6" spans="1:7" s="208" customFormat="1" ht="40.5" customHeight="1">
      <c r="A6" s="79" t="s">
        <v>6</v>
      </c>
      <c r="B6" s="211" t="s">
        <v>7</v>
      </c>
      <c r="C6" s="79">
        <f>+C7+C8</f>
        <v>903535</v>
      </c>
    </row>
    <row r="7" spans="1:7" s="208" customFormat="1" ht="40.5" customHeight="1">
      <c r="A7" s="61" t="s">
        <v>8</v>
      </c>
      <c r="B7" s="146" t="s">
        <v>824</v>
      </c>
      <c r="C7" s="61">
        <v>582125</v>
      </c>
    </row>
    <row r="8" spans="1:7" s="208" customFormat="1" ht="40.5" customHeight="1">
      <c r="A8" s="61" t="s">
        <v>23</v>
      </c>
      <c r="B8" s="146" t="s">
        <v>24</v>
      </c>
      <c r="C8" s="61">
        <v>321410</v>
      </c>
    </row>
    <row r="9" spans="1:7" s="208" customFormat="1" ht="40.5" customHeight="1">
      <c r="A9" s="79" t="s">
        <v>31</v>
      </c>
      <c r="B9" s="211" t="s">
        <v>32</v>
      </c>
      <c r="C9" s="212">
        <f>+C10+C11</f>
        <v>283343</v>
      </c>
    </row>
    <row r="10" spans="1:7" s="208" customFormat="1" ht="40.5" customHeight="1">
      <c r="A10" s="61" t="s">
        <v>8</v>
      </c>
      <c r="B10" s="213" t="s">
        <v>427</v>
      </c>
      <c r="C10" s="82">
        <v>170826</v>
      </c>
      <c r="E10" s="214"/>
    </row>
    <row r="11" spans="1:7" s="208" customFormat="1" ht="40.5" customHeight="1">
      <c r="A11" s="61" t="s">
        <v>23</v>
      </c>
      <c r="B11" s="213" t="s">
        <v>398</v>
      </c>
      <c r="C11" s="82">
        <v>112517</v>
      </c>
    </row>
    <row r="12" spans="1:7" s="208" customFormat="1" ht="40.5" customHeight="1">
      <c r="A12" s="79" t="s">
        <v>846</v>
      </c>
      <c r="B12" s="79" t="s">
        <v>847</v>
      </c>
      <c r="C12" s="215">
        <v>32400</v>
      </c>
    </row>
    <row r="13" spans="1:7" s="208" customFormat="1" ht="40.5" customHeight="1">
      <c r="A13" s="79" t="s">
        <v>37</v>
      </c>
      <c r="B13" s="79" t="s">
        <v>399</v>
      </c>
      <c r="C13" s="215">
        <v>233423</v>
      </c>
    </row>
    <row r="14" spans="1:7" s="208" customFormat="1" ht="40.5" customHeight="1">
      <c r="A14" s="79" t="s">
        <v>38</v>
      </c>
      <c r="B14" s="79" t="s">
        <v>400</v>
      </c>
      <c r="C14" s="215">
        <v>136</v>
      </c>
    </row>
    <row r="15" spans="1:7" s="75" customFormat="1" ht="40.5" customHeight="1">
      <c r="A15" s="79" t="s">
        <v>817</v>
      </c>
      <c r="B15" s="78" t="s">
        <v>39</v>
      </c>
      <c r="C15" s="96">
        <v>155930</v>
      </c>
      <c r="G15" s="216"/>
    </row>
    <row r="16" spans="1:7" ht="40.5" customHeight="1">
      <c r="A16" s="338" t="s">
        <v>40</v>
      </c>
      <c r="B16" s="339"/>
      <c r="C16" s="217">
        <f>+C6+C9+C13+C14+C15+C12</f>
        <v>1608767</v>
      </c>
      <c r="D16" s="218"/>
      <c r="E16" s="218"/>
    </row>
    <row r="18" spans="3:4">
      <c r="C18" s="219"/>
    </row>
    <row r="19" spans="3:4">
      <c r="C19" s="218"/>
    </row>
    <row r="20" spans="3:4" ht="13.5" customHeight="1">
      <c r="C20" s="218"/>
    </row>
    <row r="25" spans="3:4">
      <c r="D25" s="57"/>
    </row>
  </sheetData>
  <mergeCells count="2">
    <mergeCell ref="A16:B16"/>
    <mergeCell ref="A2:C3"/>
  </mergeCells>
  <phoneticPr fontId="49" type="noConversion"/>
  <dataValidations count="1">
    <dataValidation type="whole" allowBlank="1" showInputMessage="1" showErrorMessage="1" error="不得保留小数" sqref="C10:C14">
      <formula1>-800000000000</formula1>
      <formula2>1000000000000</formula2>
    </dataValidation>
  </dataValidations>
  <printOptions horizontalCentered="1"/>
  <pageMargins left="0.78740157480314965" right="0.78740157480314965" top="0.98425196850393715" bottom="0.98425196850393715" header="0.51181102362204722" footer="0.31496062992125984"/>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4"/>
  <sheetViews>
    <sheetView view="pageBreakPreview" zoomScaleNormal="85" zoomScaleSheetLayoutView="100" workbookViewId="0">
      <selection activeCell="A4" sqref="A4:XFD4"/>
    </sheetView>
  </sheetViews>
  <sheetFormatPr defaultRowHeight="14.25"/>
  <cols>
    <col min="1" max="1" width="11.625" style="224" customWidth="1"/>
    <col min="2" max="2" width="56.375" style="227" customWidth="1"/>
    <col min="3" max="3" width="16.125" style="57" customWidth="1"/>
    <col min="4" max="6" width="9" style="57"/>
    <col min="7" max="7" width="9.5" style="57" bestFit="1" customWidth="1"/>
    <col min="8" max="16384" width="9" style="57"/>
  </cols>
  <sheetData>
    <row r="1" spans="1:8" s="220" customFormat="1" ht="27.75" customHeight="1">
      <c r="A1" s="362" t="s">
        <v>428</v>
      </c>
      <c r="B1" s="362"/>
      <c r="C1" s="224"/>
      <c r="D1" s="57"/>
    </row>
    <row r="2" spans="1:8" s="220" customFormat="1" ht="53.25" customHeight="1">
      <c r="A2" s="363" t="s">
        <v>848</v>
      </c>
      <c r="B2" s="363"/>
      <c r="C2" s="363"/>
      <c r="D2" s="225"/>
    </row>
    <row r="3" spans="1:8" s="220" customFormat="1" ht="33" customHeight="1">
      <c r="A3" s="226"/>
      <c r="B3" s="227"/>
      <c r="C3" s="228" t="s">
        <v>2</v>
      </c>
      <c r="D3" s="57"/>
    </row>
    <row r="4" spans="1:8" s="221" customFormat="1" ht="37.5" customHeight="1">
      <c r="A4" s="60" t="s">
        <v>402</v>
      </c>
      <c r="B4" s="60" t="s">
        <v>403</v>
      </c>
      <c r="C4" s="59" t="s">
        <v>396</v>
      </c>
    </row>
    <row r="5" spans="1:8" s="55" customFormat="1" ht="30.75" customHeight="1">
      <c r="A5" s="343" t="s">
        <v>43</v>
      </c>
      <c r="B5" s="344"/>
      <c r="C5" s="203">
        <v>1432581</v>
      </c>
    </row>
    <row r="6" spans="1:8" s="220" customFormat="1" ht="30.75" customHeight="1">
      <c r="A6" s="204">
        <v>201</v>
      </c>
      <c r="B6" s="229" t="s">
        <v>44</v>
      </c>
      <c r="C6" s="230">
        <f>+C7+C11+C14+C20+C22+C25+C29+C31+C35+C39+C41+C43+C46+C50+C53+C56+C60+C65+C73+C75+C77</f>
        <v>134066</v>
      </c>
      <c r="D6" s="231"/>
      <c r="E6" s="231"/>
      <c r="F6" s="231"/>
      <c r="G6" s="231"/>
      <c r="H6" s="231"/>
    </row>
    <row r="7" spans="1:8" s="220" customFormat="1" ht="30.75" customHeight="1">
      <c r="A7" s="204">
        <v>20101</v>
      </c>
      <c r="B7" s="229" t="s">
        <v>45</v>
      </c>
      <c r="C7" s="230">
        <f>+C8+C9+C10</f>
        <v>1704</v>
      </c>
      <c r="D7" s="231"/>
      <c r="E7" s="231"/>
      <c r="F7" s="231"/>
      <c r="G7" s="231"/>
      <c r="H7" s="231"/>
    </row>
    <row r="8" spans="1:8" s="220" customFormat="1" ht="30.75" customHeight="1">
      <c r="A8" s="204">
        <v>2010101</v>
      </c>
      <c r="B8" s="229" t="s">
        <v>46</v>
      </c>
      <c r="C8" s="230">
        <f>1397-20</f>
        <v>1377</v>
      </c>
      <c r="D8" s="231"/>
      <c r="E8" s="231"/>
      <c r="H8" s="231"/>
    </row>
    <row r="9" spans="1:8" s="220" customFormat="1" ht="30.75" customHeight="1">
      <c r="A9" s="204">
        <v>2010104</v>
      </c>
      <c r="B9" s="229" t="s">
        <v>984</v>
      </c>
      <c r="C9" s="230">
        <v>260</v>
      </c>
      <c r="D9" s="231"/>
      <c r="E9" s="231"/>
      <c r="H9" s="231"/>
    </row>
    <row r="10" spans="1:8" s="220" customFormat="1" ht="30.75" customHeight="1">
      <c r="A10" s="204">
        <v>2010108</v>
      </c>
      <c r="B10" s="229" t="s">
        <v>985</v>
      </c>
      <c r="C10" s="230">
        <v>67</v>
      </c>
      <c r="D10" s="231"/>
      <c r="E10" s="231"/>
      <c r="H10" s="231"/>
    </row>
    <row r="11" spans="1:8" s="220" customFormat="1" ht="30.75" customHeight="1">
      <c r="A11" s="204">
        <v>20102</v>
      </c>
      <c r="B11" s="229" t="s">
        <v>48</v>
      </c>
      <c r="C11" s="230">
        <f>+C12+C13</f>
        <v>1372</v>
      </c>
      <c r="D11" s="231"/>
      <c r="E11" s="231"/>
      <c r="H11" s="231"/>
    </row>
    <row r="12" spans="1:8" s="220" customFormat="1" ht="30.75" customHeight="1">
      <c r="A12" s="204">
        <v>2010201</v>
      </c>
      <c r="B12" s="229" t="s">
        <v>46</v>
      </c>
      <c r="C12" s="230">
        <v>1220</v>
      </c>
      <c r="D12" s="231"/>
      <c r="E12" s="231"/>
      <c r="H12" s="231"/>
    </row>
    <row r="13" spans="1:8" s="220" customFormat="1" ht="30.75" customHeight="1">
      <c r="A13" s="204">
        <v>2010299</v>
      </c>
      <c r="B13" s="229" t="s">
        <v>49</v>
      </c>
      <c r="C13" s="230">
        <v>152</v>
      </c>
      <c r="D13" s="231"/>
      <c r="E13" s="231"/>
      <c r="H13" s="231"/>
    </row>
    <row r="14" spans="1:8" s="220" customFormat="1" ht="30.75" customHeight="1">
      <c r="A14" s="204">
        <v>20103</v>
      </c>
      <c r="B14" s="229" t="s">
        <v>50</v>
      </c>
      <c r="C14" s="230">
        <f>+C15+C16+C17+C18+C19</f>
        <v>23189</v>
      </c>
      <c r="D14" s="231"/>
      <c r="E14" s="231"/>
      <c r="H14" s="231"/>
    </row>
    <row r="15" spans="1:8" s="220" customFormat="1" ht="30.75" customHeight="1">
      <c r="A15" s="204">
        <v>2010301</v>
      </c>
      <c r="B15" s="229" t="s">
        <v>46</v>
      </c>
      <c r="C15" s="230">
        <f>98778-93583+85</f>
        <v>5280</v>
      </c>
      <c r="D15" s="231"/>
      <c r="E15" s="231"/>
      <c r="H15" s="231"/>
    </row>
    <row r="16" spans="1:8" s="220" customFormat="1" ht="30.75" customHeight="1">
      <c r="A16" s="204">
        <v>2010302</v>
      </c>
      <c r="B16" s="229" t="s">
        <v>51</v>
      </c>
      <c r="C16" s="230">
        <v>269</v>
      </c>
      <c r="D16" s="231"/>
      <c r="E16" s="231"/>
      <c r="H16" s="231"/>
    </row>
    <row r="17" spans="1:8" s="220" customFormat="1" ht="30.75" customHeight="1">
      <c r="A17" s="204">
        <v>2010303</v>
      </c>
      <c r="B17" s="229" t="s">
        <v>52</v>
      </c>
      <c r="C17" s="230">
        <v>16483</v>
      </c>
      <c r="D17" s="231"/>
      <c r="E17" s="231"/>
      <c r="H17" s="231"/>
    </row>
    <row r="18" spans="1:8" s="220" customFormat="1" ht="30.75" customHeight="1">
      <c r="A18" s="204">
        <v>2010350</v>
      </c>
      <c r="B18" s="229" t="s">
        <v>53</v>
      </c>
      <c r="C18" s="230">
        <f>7026-5908</f>
        <v>1118</v>
      </c>
      <c r="D18" s="231"/>
      <c r="E18" s="231"/>
      <c r="H18" s="231"/>
    </row>
    <row r="19" spans="1:8" s="220" customFormat="1" ht="30.75" customHeight="1">
      <c r="A19" s="204">
        <v>2010399</v>
      </c>
      <c r="B19" s="229" t="s">
        <v>54</v>
      </c>
      <c r="C19" s="230">
        <v>39</v>
      </c>
      <c r="D19" s="231"/>
      <c r="E19" s="231"/>
      <c r="H19" s="231"/>
    </row>
    <row r="20" spans="1:8" s="220" customFormat="1" ht="30.75" customHeight="1">
      <c r="A20" s="204">
        <v>20104</v>
      </c>
      <c r="B20" s="229" t="s">
        <v>55</v>
      </c>
      <c r="C20" s="230">
        <f>+C21</f>
        <v>2962</v>
      </c>
      <c r="D20" s="231"/>
      <c r="E20" s="231"/>
      <c r="H20" s="231"/>
    </row>
    <row r="21" spans="1:8" s="220" customFormat="1" ht="30.75" customHeight="1">
      <c r="A21" s="204">
        <v>2010401</v>
      </c>
      <c r="B21" s="229" t="s">
        <v>46</v>
      </c>
      <c r="C21" s="230">
        <v>2962</v>
      </c>
      <c r="D21" s="231"/>
      <c r="E21" s="231"/>
      <c r="H21" s="231"/>
    </row>
    <row r="22" spans="1:8" s="220" customFormat="1" ht="30.75" customHeight="1">
      <c r="A22" s="204">
        <v>20105</v>
      </c>
      <c r="B22" s="229" t="s">
        <v>56</v>
      </c>
      <c r="C22" s="230">
        <f>+C23+C24</f>
        <v>1114</v>
      </c>
      <c r="D22" s="231"/>
      <c r="E22" s="231"/>
      <c r="H22" s="231"/>
    </row>
    <row r="23" spans="1:8" s="220" customFormat="1" ht="30.75" customHeight="1">
      <c r="A23" s="204">
        <v>2010501</v>
      </c>
      <c r="B23" s="229" t="s">
        <v>46</v>
      </c>
      <c r="C23" s="230">
        <v>947</v>
      </c>
      <c r="D23" s="231"/>
      <c r="E23" s="231"/>
      <c r="H23" s="231"/>
    </row>
    <row r="24" spans="1:8" s="220" customFormat="1" ht="30.75" customHeight="1">
      <c r="A24" s="204">
        <v>2010505</v>
      </c>
      <c r="B24" s="229" t="s">
        <v>57</v>
      </c>
      <c r="C24" s="230">
        <v>167</v>
      </c>
      <c r="D24" s="231"/>
      <c r="E24" s="231"/>
      <c r="H24" s="231"/>
    </row>
    <row r="25" spans="1:8" s="220" customFormat="1" ht="30.75" customHeight="1">
      <c r="A25" s="204">
        <v>20106</v>
      </c>
      <c r="B25" s="229" t="s">
        <v>59</v>
      </c>
      <c r="C25" s="230">
        <f>+C26+C27+C28</f>
        <v>3479</v>
      </c>
      <c r="D25" s="231"/>
      <c r="E25" s="231"/>
      <c r="H25" s="231"/>
    </row>
    <row r="26" spans="1:8" s="220" customFormat="1" ht="30.75" customHeight="1">
      <c r="A26" s="204">
        <v>2010601</v>
      </c>
      <c r="B26" s="229" t="s">
        <v>46</v>
      </c>
      <c r="C26" s="230">
        <v>3192</v>
      </c>
      <c r="D26" s="231"/>
      <c r="E26" s="231"/>
      <c r="H26" s="231"/>
    </row>
    <row r="27" spans="1:8" s="220" customFormat="1" ht="30.75" customHeight="1">
      <c r="A27" s="204">
        <v>2010650</v>
      </c>
      <c r="B27" s="229" t="s">
        <v>53</v>
      </c>
      <c r="C27" s="230">
        <v>91</v>
      </c>
      <c r="D27" s="231"/>
      <c r="E27" s="231"/>
      <c r="H27" s="231"/>
    </row>
    <row r="28" spans="1:8" s="220" customFormat="1" ht="30.75" customHeight="1">
      <c r="A28" s="204">
        <v>2010699</v>
      </c>
      <c r="B28" s="229" t="s">
        <v>60</v>
      </c>
      <c r="C28" s="230">
        <v>196</v>
      </c>
      <c r="D28" s="231"/>
      <c r="E28" s="231"/>
      <c r="H28" s="231"/>
    </row>
    <row r="29" spans="1:8" s="220" customFormat="1" ht="30.75" customHeight="1">
      <c r="A29" s="204">
        <v>20108</v>
      </c>
      <c r="B29" s="229" t="s">
        <v>61</v>
      </c>
      <c r="C29" s="230">
        <f>+C30</f>
        <v>1392</v>
      </c>
      <c r="D29" s="231"/>
      <c r="E29" s="231"/>
      <c r="H29" s="231"/>
    </row>
    <row r="30" spans="1:8" s="220" customFormat="1" ht="30.75" customHeight="1">
      <c r="A30" s="204">
        <v>2010801</v>
      </c>
      <c r="B30" s="229" t="s">
        <v>46</v>
      </c>
      <c r="C30" s="230">
        <v>1392</v>
      </c>
      <c r="D30" s="231"/>
      <c r="E30" s="231"/>
      <c r="H30" s="231"/>
    </row>
    <row r="31" spans="1:8" s="220" customFormat="1" ht="30.75" customHeight="1">
      <c r="A31" s="204">
        <v>20111</v>
      </c>
      <c r="B31" s="229" t="s">
        <v>62</v>
      </c>
      <c r="C31" s="230">
        <f>+C32+C33+C34</f>
        <v>3608</v>
      </c>
      <c r="D31" s="231"/>
      <c r="E31" s="231"/>
      <c r="H31" s="231"/>
    </row>
    <row r="32" spans="1:8" s="220" customFormat="1" ht="30.75" customHeight="1">
      <c r="A32" s="204">
        <v>2011101</v>
      </c>
      <c r="B32" s="229" t="s">
        <v>46</v>
      </c>
      <c r="C32" s="230">
        <v>3014</v>
      </c>
      <c r="D32" s="231"/>
      <c r="E32" s="231"/>
      <c r="H32" s="231"/>
    </row>
    <row r="33" spans="1:8" s="220" customFormat="1" ht="30.75" customHeight="1">
      <c r="A33" s="204">
        <v>2011102</v>
      </c>
      <c r="B33" s="229" t="s">
        <v>51</v>
      </c>
      <c r="C33" s="230">
        <v>205</v>
      </c>
      <c r="D33" s="231"/>
      <c r="E33" s="231"/>
      <c r="H33" s="231"/>
    </row>
    <row r="34" spans="1:8" s="220" customFormat="1" ht="30.75" customHeight="1">
      <c r="A34" s="204">
        <v>2011199</v>
      </c>
      <c r="B34" s="229" t="s">
        <v>63</v>
      </c>
      <c r="C34" s="230">
        <v>389</v>
      </c>
      <c r="D34" s="231"/>
      <c r="E34" s="231"/>
      <c r="H34" s="231"/>
    </row>
    <row r="35" spans="1:8" s="220" customFormat="1" ht="30.75" customHeight="1">
      <c r="A35" s="204">
        <v>20113</v>
      </c>
      <c r="B35" s="229" t="s">
        <v>64</v>
      </c>
      <c r="C35" s="230">
        <f>+C36+C37+C38</f>
        <v>7386</v>
      </c>
      <c r="D35" s="231"/>
      <c r="E35" s="231"/>
      <c r="H35" s="231"/>
    </row>
    <row r="36" spans="1:8" s="220" customFormat="1" ht="30.75" customHeight="1">
      <c r="A36" s="204">
        <v>2011301</v>
      </c>
      <c r="B36" s="229" t="s">
        <v>46</v>
      </c>
      <c r="C36" s="230">
        <v>1861</v>
      </c>
      <c r="D36" s="231"/>
      <c r="E36" s="231"/>
      <c r="H36" s="231"/>
    </row>
    <row r="37" spans="1:8" s="220" customFormat="1" ht="30.75" customHeight="1">
      <c r="A37" s="204">
        <v>2011308</v>
      </c>
      <c r="B37" s="229" t="s">
        <v>65</v>
      </c>
      <c r="C37" s="230">
        <v>874</v>
      </c>
      <c r="D37" s="231"/>
      <c r="E37" s="231"/>
      <c r="H37" s="231"/>
    </row>
    <row r="38" spans="1:8" s="220" customFormat="1" ht="30.75" customHeight="1">
      <c r="A38" s="204">
        <v>2011399</v>
      </c>
      <c r="B38" s="229" t="s">
        <v>66</v>
      </c>
      <c r="C38" s="230">
        <v>4651</v>
      </c>
      <c r="D38" s="231"/>
      <c r="E38" s="231"/>
      <c r="H38" s="231"/>
    </row>
    <row r="39" spans="1:8" s="220" customFormat="1" ht="30.75" customHeight="1">
      <c r="A39" s="204">
        <v>20126</v>
      </c>
      <c r="B39" s="229" t="s">
        <v>67</v>
      </c>
      <c r="C39" s="230">
        <f>+C40</f>
        <v>456</v>
      </c>
      <c r="D39" s="231"/>
      <c r="E39" s="231"/>
      <c r="H39" s="231"/>
    </row>
    <row r="40" spans="1:8" s="220" customFormat="1" ht="30.75" customHeight="1">
      <c r="A40" s="204">
        <v>2012604</v>
      </c>
      <c r="B40" s="229" t="s">
        <v>68</v>
      </c>
      <c r="C40" s="230">
        <v>456</v>
      </c>
      <c r="D40" s="231"/>
      <c r="E40" s="231"/>
      <c r="H40" s="231"/>
    </row>
    <row r="41" spans="1:8" s="220" customFormat="1" ht="30.75" customHeight="1">
      <c r="A41" s="204">
        <v>20128</v>
      </c>
      <c r="B41" s="229" t="s">
        <v>69</v>
      </c>
      <c r="C41" s="230">
        <f>+C42</f>
        <v>271</v>
      </c>
      <c r="D41" s="231"/>
      <c r="E41" s="231"/>
      <c r="H41" s="231"/>
    </row>
    <row r="42" spans="1:8" s="220" customFormat="1" ht="30.75" customHeight="1">
      <c r="A42" s="204">
        <v>2012801</v>
      </c>
      <c r="B42" s="229" t="s">
        <v>46</v>
      </c>
      <c r="C42" s="230">
        <v>271</v>
      </c>
      <c r="D42" s="231"/>
      <c r="E42" s="231"/>
      <c r="H42" s="231"/>
    </row>
    <row r="43" spans="1:8" s="220" customFormat="1" ht="30.75" customHeight="1">
      <c r="A43" s="204">
        <v>20129</v>
      </c>
      <c r="B43" s="229" t="s">
        <v>70</v>
      </c>
      <c r="C43" s="230">
        <f>+C44+C45</f>
        <v>1467</v>
      </c>
      <c r="D43" s="231"/>
      <c r="E43" s="231"/>
      <c r="H43" s="231"/>
    </row>
    <row r="44" spans="1:8" s="220" customFormat="1" ht="30.75" customHeight="1">
      <c r="A44" s="204">
        <v>2012901</v>
      </c>
      <c r="B44" s="229" t="s">
        <v>46</v>
      </c>
      <c r="C44" s="230">
        <v>577</v>
      </c>
      <c r="D44" s="231"/>
      <c r="E44" s="231"/>
      <c r="H44" s="231"/>
    </row>
    <row r="45" spans="1:8" s="220" customFormat="1" ht="30.75" customHeight="1">
      <c r="A45" s="204">
        <v>2012906</v>
      </c>
      <c r="B45" s="229" t="s">
        <v>71</v>
      </c>
      <c r="C45" s="230">
        <v>890</v>
      </c>
      <c r="D45" s="231"/>
      <c r="E45" s="231"/>
      <c r="H45" s="231"/>
    </row>
    <row r="46" spans="1:8" s="220" customFormat="1" ht="30.75" customHeight="1">
      <c r="A46" s="204">
        <v>20131</v>
      </c>
      <c r="B46" s="229" t="s">
        <v>72</v>
      </c>
      <c r="C46" s="230">
        <f>+C47+C48+C49</f>
        <v>2216</v>
      </c>
      <c r="D46" s="231"/>
      <c r="E46" s="231"/>
      <c r="H46" s="231"/>
    </row>
    <row r="47" spans="1:8" s="220" customFormat="1" ht="30.75" customHeight="1">
      <c r="A47" s="204">
        <v>2013101</v>
      </c>
      <c r="B47" s="229" t="s">
        <v>46</v>
      </c>
      <c r="C47" s="230">
        <v>1554</v>
      </c>
      <c r="D47" s="231"/>
      <c r="E47" s="231"/>
      <c r="H47" s="231"/>
    </row>
    <row r="48" spans="1:8" s="220" customFormat="1" ht="30.75" customHeight="1">
      <c r="A48" s="204">
        <v>2013105</v>
      </c>
      <c r="B48" s="229" t="s">
        <v>404</v>
      </c>
      <c r="C48" s="230">
        <v>259</v>
      </c>
      <c r="D48" s="231"/>
      <c r="E48" s="231"/>
      <c r="H48" s="231"/>
    </row>
    <row r="49" spans="1:8" s="220" customFormat="1" ht="30.75" customHeight="1">
      <c r="A49" s="204">
        <v>2013150</v>
      </c>
      <c r="B49" s="229" t="s">
        <v>53</v>
      </c>
      <c r="C49" s="230">
        <v>403</v>
      </c>
      <c r="D49" s="231"/>
      <c r="E49" s="231"/>
      <c r="H49" s="231"/>
    </row>
    <row r="50" spans="1:8" s="220" customFormat="1" ht="30.75" customHeight="1">
      <c r="A50" s="204">
        <v>20132</v>
      </c>
      <c r="B50" s="229" t="s">
        <v>73</v>
      </c>
      <c r="C50" s="230">
        <f>+C51+C52</f>
        <v>6034</v>
      </c>
      <c r="D50" s="231"/>
      <c r="E50" s="231"/>
      <c r="H50" s="231"/>
    </row>
    <row r="51" spans="1:8" s="220" customFormat="1" ht="30.75" customHeight="1">
      <c r="A51" s="204">
        <v>2013201</v>
      </c>
      <c r="B51" s="229" t="s">
        <v>46</v>
      </c>
      <c r="C51" s="230">
        <v>1300</v>
      </c>
      <c r="D51" s="231"/>
      <c r="E51" s="231"/>
      <c r="H51" s="231"/>
    </row>
    <row r="52" spans="1:8" s="220" customFormat="1" ht="30.75" customHeight="1">
      <c r="A52" s="204">
        <v>2013299</v>
      </c>
      <c r="B52" s="229" t="s">
        <v>74</v>
      </c>
      <c r="C52" s="230">
        <f>2078+2656</f>
        <v>4734</v>
      </c>
      <c r="D52" s="231"/>
      <c r="E52" s="231"/>
      <c r="H52" s="231"/>
    </row>
    <row r="53" spans="1:8" s="220" customFormat="1" ht="30.75" customHeight="1">
      <c r="A53" s="204">
        <v>20133</v>
      </c>
      <c r="B53" s="229" t="s">
        <v>75</v>
      </c>
      <c r="C53" s="230">
        <f>+C54+C55</f>
        <v>2686</v>
      </c>
      <c r="D53" s="231"/>
      <c r="E53" s="231"/>
      <c r="H53" s="231"/>
    </row>
    <row r="54" spans="1:8" s="220" customFormat="1" ht="30.75" customHeight="1">
      <c r="A54" s="204">
        <v>2013301</v>
      </c>
      <c r="B54" s="229" t="s">
        <v>46</v>
      </c>
      <c r="C54" s="230">
        <v>1191</v>
      </c>
      <c r="D54" s="231"/>
      <c r="E54" s="231"/>
      <c r="H54" s="231"/>
    </row>
    <row r="55" spans="1:8" s="220" customFormat="1" ht="30.75" customHeight="1">
      <c r="A55" s="204">
        <v>2013399</v>
      </c>
      <c r="B55" s="229" t="s">
        <v>76</v>
      </c>
      <c r="C55" s="230">
        <f>125+1370</f>
        <v>1495</v>
      </c>
      <c r="D55" s="231"/>
      <c r="E55" s="231"/>
      <c r="H55" s="231"/>
    </row>
    <row r="56" spans="1:8" s="220" customFormat="1" ht="30.75" customHeight="1">
      <c r="A56" s="204">
        <v>20134</v>
      </c>
      <c r="B56" s="229" t="s">
        <v>77</v>
      </c>
      <c r="C56" s="230">
        <f>+C57+C58+C59</f>
        <v>694</v>
      </c>
      <c r="D56" s="231"/>
      <c r="E56" s="231"/>
      <c r="H56" s="231"/>
    </row>
    <row r="57" spans="1:8" s="220" customFormat="1" ht="30.75" customHeight="1">
      <c r="A57" s="204">
        <v>2013401</v>
      </c>
      <c r="B57" s="229" t="s">
        <v>46</v>
      </c>
      <c r="C57" s="230">
        <v>664</v>
      </c>
      <c r="D57" s="231"/>
      <c r="E57" s="231"/>
      <c r="H57" s="231"/>
    </row>
    <row r="58" spans="1:8" s="220" customFormat="1" ht="30.75" customHeight="1">
      <c r="A58" s="204">
        <v>2013404</v>
      </c>
      <c r="B58" s="229" t="s">
        <v>986</v>
      </c>
      <c r="C58" s="230">
        <v>10</v>
      </c>
      <c r="D58" s="231"/>
      <c r="E58" s="231"/>
      <c r="H58" s="231"/>
    </row>
    <row r="59" spans="1:8" s="220" customFormat="1" ht="30.75" customHeight="1">
      <c r="A59" s="204">
        <v>2013499</v>
      </c>
      <c r="B59" s="229" t="s">
        <v>987</v>
      </c>
      <c r="C59" s="230">
        <v>20</v>
      </c>
      <c r="D59" s="231"/>
      <c r="E59" s="231"/>
      <c r="H59" s="231"/>
    </row>
    <row r="60" spans="1:8" s="220" customFormat="1" ht="30.75" customHeight="1">
      <c r="A60" s="204">
        <v>20136</v>
      </c>
      <c r="B60" s="229" t="s">
        <v>78</v>
      </c>
      <c r="C60" s="230">
        <f>+C61+C62+C63+C64</f>
        <v>3210</v>
      </c>
      <c r="D60" s="231"/>
      <c r="E60" s="231"/>
      <c r="H60" s="231"/>
    </row>
    <row r="61" spans="1:8" s="220" customFormat="1" ht="30.75" customHeight="1">
      <c r="A61" s="204">
        <v>2013601</v>
      </c>
      <c r="B61" s="229" t="s">
        <v>46</v>
      </c>
      <c r="C61" s="230">
        <v>1825</v>
      </c>
      <c r="D61" s="231"/>
      <c r="E61" s="231"/>
      <c r="H61" s="231"/>
    </row>
    <row r="62" spans="1:8" s="220" customFormat="1" ht="30.75" customHeight="1">
      <c r="A62" s="204">
        <v>2013602</v>
      </c>
      <c r="B62" s="229" t="s">
        <v>51</v>
      </c>
      <c r="C62" s="230">
        <v>72</v>
      </c>
      <c r="D62" s="231"/>
      <c r="E62" s="231"/>
      <c r="H62" s="231"/>
    </row>
    <row r="63" spans="1:8" s="220" customFormat="1" ht="30.75" customHeight="1">
      <c r="A63" s="204">
        <v>2013650</v>
      </c>
      <c r="B63" s="229" t="s">
        <v>53</v>
      </c>
      <c r="C63" s="230">
        <v>336</v>
      </c>
      <c r="D63" s="231"/>
      <c r="E63" s="231"/>
      <c r="H63" s="231"/>
    </row>
    <row r="64" spans="1:8" s="220" customFormat="1" ht="30.75" customHeight="1">
      <c r="A64" s="204">
        <v>2013699</v>
      </c>
      <c r="B64" s="229" t="s">
        <v>79</v>
      </c>
      <c r="C64" s="230">
        <v>977</v>
      </c>
      <c r="D64" s="231"/>
      <c r="E64" s="231"/>
      <c r="H64" s="231"/>
    </row>
    <row r="65" spans="1:8" s="220" customFormat="1" ht="30.75" customHeight="1">
      <c r="A65" s="204">
        <v>20138</v>
      </c>
      <c r="B65" s="229" t="s">
        <v>80</v>
      </c>
      <c r="C65" s="230">
        <f>+C66+C67+C68+C69+C70+C71+C72</f>
        <v>8485</v>
      </c>
      <c r="D65" s="231"/>
      <c r="E65" s="231"/>
      <c r="H65" s="231"/>
    </row>
    <row r="66" spans="1:8" s="220" customFormat="1" ht="30.75" customHeight="1">
      <c r="A66" s="204">
        <v>2013801</v>
      </c>
      <c r="B66" s="229" t="s">
        <v>46</v>
      </c>
      <c r="C66" s="230">
        <v>6484</v>
      </c>
      <c r="D66" s="231"/>
      <c r="E66" s="231"/>
      <c r="H66" s="231"/>
    </row>
    <row r="67" spans="1:8" s="220" customFormat="1" ht="30.75" customHeight="1">
      <c r="A67" s="204">
        <v>2013805</v>
      </c>
      <c r="B67" s="229" t="s">
        <v>81</v>
      </c>
      <c r="C67" s="230">
        <v>37</v>
      </c>
      <c r="D67" s="231"/>
      <c r="E67" s="231"/>
      <c r="H67" s="231"/>
    </row>
    <row r="68" spans="1:8" s="220" customFormat="1" ht="30.75" customHeight="1">
      <c r="A68" s="204">
        <v>2013808</v>
      </c>
      <c r="B68" s="229" t="s">
        <v>405</v>
      </c>
      <c r="C68" s="230">
        <v>44</v>
      </c>
      <c r="D68" s="231"/>
      <c r="E68" s="231"/>
      <c r="H68" s="231"/>
    </row>
    <row r="69" spans="1:8" s="220" customFormat="1" ht="30.75" customHeight="1">
      <c r="A69" s="204">
        <v>2013810</v>
      </c>
      <c r="B69" s="229" t="s">
        <v>406</v>
      </c>
      <c r="C69" s="230">
        <v>28</v>
      </c>
      <c r="D69" s="231"/>
      <c r="E69" s="231"/>
      <c r="H69" s="231"/>
    </row>
    <row r="70" spans="1:8" s="220" customFormat="1" ht="30.75" customHeight="1">
      <c r="A70" s="204">
        <v>2013816</v>
      </c>
      <c r="B70" s="229" t="s">
        <v>988</v>
      </c>
      <c r="C70" s="230">
        <v>250</v>
      </c>
      <c r="D70" s="231"/>
      <c r="E70" s="231"/>
      <c r="H70" s="231"/>
    </row>
    <row r="71" spans="1:8" s="220" customFormat="1" ht="30.75" customHeight="1">
      <c r="A71" s="204">
        <v>2013850</v>
      </c>
      <c r="B71" s="229" t="s">
        <v>53</v>
      </c>
      <c r="C71" s="230">
        <v>1449</v>
      </c>
      <c r="D71" s="231"/>
      <c r="E71" s="231"/>
      <c r="H71" s="231"/>
    </row>
    <row r="72" spans="1:8" s="220" customFormat="1" ht="30.75" customHeight="1">
      <c r="A72" s="204">
        <v>2013899</v>
      </c>
      <c r="B72" s="229" t="s">
        <v>83</v>
      </c>
      <c r="C72" s="230">
        <v>193</v>
      </c>
      <c r="D72" s="231"/>
      <c r="E72" s="231"/>
      <c r="H72" s="231"/>
    </row>
    <row r="73" spans="1:8" s="220" customFormat="1" ht="30.75" customHeight="1">
      <c r="A73" s="204">
        <v>20139</v>
      </c>
      <c r="B73" s="229" t="s">
        <v>989</v>
      </c>
      <c r="C73" s="230">
        <f>+C74</f>
        <v>886</v>
      </c>
      <c r="D73" s="231"/>
      <c r="E73" s="231"/>
      <c r="H73" s="231"/>
    </row>
    <row r="74" spans="1:8" s="220" customFormat="1" ht="30.75" customHeight="1">
      <c r="A74" s="204">
        <v>2013901</v>
      </c>
      <c r="B74" s="229" t="s">
        <v>46</v>
      </c>
      <c r="C74" s="230">
        <v>886</v>
      </c>
      <c r="D74" s="231"/>
      <c r="E74" s="231"/>
      <c r="H74" s="231"/>
    </row>
    <row r="75" spans="1:8" s="220" customFormat="1" ht="30.75" customHeight="1">
      <c r="A75" s="204">
        <v>20140</v>
      </c>
      <c r="B75" s="229" t="s">
        <v>85</v>
      </c>
      <c r="C75" s="230">
        <f>+C76</f>
        <v>2043</v>
      </c>
      <c r="D75" s="231"/>
      <c r="E75" s="231"/>
      <c r="H75" s="231"/>
    </row>
    <row r="76" spans="1:8" s="220" customFormat="1" ht="30.75" customHeight="1">
      <c r="A76" s="204">
        <v>2014001</v>
      </c>
      <c r="B76" s="229" t="s">
        <v>46</v>
      </c>
      <c r="C76" s="230">
        <v>2043</v>
      </c>
      <c r="D76" s="231"/>
      <c r="E76" s="231"/>
      <c r="H76" s="231"/>
    </row>
    <row r="77" spans="1:8" s="220" customFormat="1" ht="30.75" customHeight="1">
      <c r="A77" s="204">
        <v>20199</v>
      </c>
      <c r="B77" s="229" t="s">
        <v>87</v>
      </c>
      <c r="C77" s="230">
        <f>+C78</f>
        <v>59412</v>
      </c>
      <c r="D77" s="231"/>
      <c r="E77" s="231"/>
      <c r="H77" s="231"/>
    </row>
    <row r="78" spans="1:8" s="220" customFormat="1" ht="30.75" customHeight="1">
      <c r="A78" s="204">
        <v>2019999</v>
      </c>
      <c r="B78" s="229" t="s">
        <v>88</v>
      </c>
      <c r="C78" s="230">
        <f>1+64132-4721</f>
        <v>59412</v>
      </c>
      <c r="D78" s="231"/>
      <c r="E78" s="231"/>
      <c r="H78" s="231"/>
    </row>
    <row r="79" spans="1:8" s="220" customFormat="1" ht="30.75" customHeight="1">
      <c r="A79" s="204">
        <v>203</v>
      </c>
      <c r="B79" s="229" t="s">
        <v>89</v>
      </c>
      <c r="C79" s="230">
        <f>+C80</f>
        <v>435</v>
      </c>
      <c r="D79" s="231"/>
      <c r="E79" s="231"/>
      <c r="H79" s="231"/>
    </row>
    <row r="80" spans="1:8" s="220" customFormat="1" ht="30.75" customHeight="1">
      <c r="A80" s="204">
        <v>20306</v>
      </c>
      <c r="B80" s="229" t="s">
        <v>90</v>
      </c>
      <c r="C80" s="230">
        <f>+C81+C82</f>
        <v>435</v>
      </c>
      <c r="D80" s="231"/>
      <c r="E80" s="231"/>
      <c r="H80" s="231"/>
    </row>
    <row r="81" spans="1:8" s="220" customFormat="1" ht="30.75" customHeight="1">
      <c r="A81" s="204">
        <v>2030601</v>
      </c>
      <c r="B81" s="229" t="s">
        <v>91</v>
      </c>
      <c r="C81" s="230">
        <v>331</v>
      </c>
      <c r="D81" s="231"/>
      <c r="E81" s="231"/>
      <c r="H81" s="231"/>
    </row>
    <row r="82" spans="1:8" s="220" customFormat="1" ht="30.75" customHeight="1">
      <c r="A82" s="204">
        <v>2030607</v>
      </c>
      <c r="B82" s="229" t="s">
        <v>407</v>
      </c>
      <c r="C82" s="230">
        <v>104</v>
      </c>
      <c r="D82" s="231"/>
      <c r="E82" s="231"/>
      <c r="H82" s="231"/>
    </row>
    <row r="83" spans="1:8" s="220" customFormat="1" ht="30.75" customHeight="1">
      <c r="A83" s="204">
        <v>204</v>
      </c>
      <c r="B83" s="229" t="s">
        <v>92</v>
      </c>
      <c r="C83" s="230">
        <f>+C84+C88+C93+C96</f>
        <v>25634</v>
      </c>
      <c r="D83" s="231"/>
      <c r="E83" s="231"/>
      <c r="H83" s="231"/>
    </row>
    <row r="84" spans="1:8" s="220" customFormat="1" ht="30.75" customHeight="1">
      <c r="A84" s="204">
        <v>20402</v>
      </c>
      <c r="B84" s="229" t="s">
        <v>93</v>
      </c>
      <c r="C84" s="230">
        <f>+C85+C86+C87</f>
        <v>15226</v>
      </c>
      <c r="D84" s="231"/>
      <c r="E84" s="231"/>
      <c r="H84" s="231"/>
    </row>
    <row r="85" spans="1:8" s="220" customFormat="1" ht="30.75" customHeight="1">
      <c r="A85" s="204">
        <v>2040201</v>
      </c>
      <c r="B85" s="229" t="s">
        <v>46</v>
      </c>
      <c r="C85" s="230">
        <v>3272</v>
      </c>
      <c r="D85" s="231"/>
      <c r="E85" s="231"/>
      <c r="H85" s="231"/>
    </row>
    <row r="86" spans="1:8" s="220" customFormat="1" ht="30.75" customHeight="1">
      <c r="A86" s="204">
        <v>2040250</v>
      </c>
      <c r="B86" s="229" t="s">
        <v>990</v>
      </c>
      <c r="C86" s="230">
        <v>200</v>
      </c>
      <c r="D86" s="231"/>
      <c r="E86" s="231"/>
      <c r="H86" s="231"/>
    </row>
    <row r="87" spans="1:8" s="220" customFormat="1" ht="30.75" customHeight="1">
      <c r="A87" s="204">
        <v>2040299</v>
      </c>
      <c r="B87" s="229" t="s">
        <v>95</v>
      </c>
      <c r="C87" s="230">
        <f>-420+12174</f>
        <v>11754</v>
      </c>
      <c r="D87" s="231"/>
      <c r="E87" s="231"/>
      <c r="H87" s="231"/>
    </row>
    <row r="88" spans="1:8" s="220" customFormat="1" ht="30.75" customHeight="1">
      <c r="A88" s="204">
        <v>20404</v>
      </c>
      <c r="B88" s="229" t="s">
        <v>96</v>
      </c>
      <c r="C88" s="230">
        <f>+C89+C90+C91+C92</f>
        <v>2157</v>
      </c>
      <c r="D88" s="231"/>
      <c r="E88" s="231"/>
      <c r="H88" s="231"/>
    </row>
    <row r="89" spans="1:8" s="220" customFormat="1" ht="30.75" customHeight="1">
      <c r="A89" s="204">
        <v>2040401</v>
      </c>
      <c r="B89" s="229" t="s">
        <v>46</v>
      </c>
      <c r="C89" s="230">
        <v>1915</v>
      </c>
      <c r="D89" s="231"/>
      <c r="E89" s="231"/>
      <c r="H89" s="231"/>
    </row>
    <row r="90" spans="1:8" s="220" customFormat="1" ht="30.75" customHeight="1">
      <c r="A90" s="204">
        <v>2040402</v>
      </c>
      <c r="B90" s="229" t="s">
        <v>51</v>
      </c>
      <c r="C90" s="230">
        <v>42</v>
      </c>
      <c r="D90" s="231"/>
      <c r="E90" s="231"/>
      <c r="H90" s="231"/>
    </row>
    <row r="91" spans="1:8" s="220" customFormat="1" ht="30.75" customHeight="1">
      <c r="A91" s="204">
        <v>2040450</v>
      </c>
      <c r="B91" s="229" t="s">
        <v>53</v>
      </c>
      <c r="C91" s="230">
        <f>244-200</f>
        <v>44</v>
      </c>
      <c r="D91" s="231"/>
      <c r="E91" s="231"/>
      <c r="H91" s="231"/>
    </row>
    <row r="92" spans="1:8" s="220" customFormat="1" ht="30.75" customHeight="1">
      <c r="A92" s="204">
        <v>2040499</v>
      </c>
      <c r="B92" s="229" t="s">
        <v>97</v>
      </c>
      <c r="C92" s="230">
        <v>156</v>
      </c>
      <c r="D92" s="231"/>
      <c r="E92" s="231"/>
      <c r="H92" s="231"/>
    </row>
    <row r="93" spans="1:8" s="220" customFormat="1" ht="30.75" customHeight="1">
      <c r="A93" s="204">
        <v>20405</v>
      </c>
      <c r="B93" s="229" t="s">
        <v>98</v>
      </c>
      <c r="C93" s="230">
        <f>+C94+C95</f>
        <v>5626</v>
      </c>
      <c r="D93" s="231"/>
      <c r="E93" s="231"/>
      <c r="H93" s="231"/>
    </row>
    <row r="94" spans="1:8" s="220" customFormat="1" ht="30.75" customHeight="1">
      <c r="A94" s="204">
        <v>2040501</v>
      </c>
      <c r="B94" s="229" t="s">
        <v>46</v>
      </c>
      <c r="C94" s="230">
        <v>5262</v>
      </c>
      <c r="D94" s="231"/>
      <c r="E94" s="231"/>
      <c r="H94" s="231"/>
    </row>
    <row r="95" spans="1:8" s="220" customFormat="1" ht="30.75" customHeight="1">
      <c r="A95" s="204">
        <v>2040550</v>
      </c>
      <c r="B95" s="229" t="s">
        <v>53</v>
      </c>
      <c r="C95" s="230">
        <v>364</v>
      </c>
      <c r="D95" s="231"/>
      <c r="E95" s="231"/>
      <c r="H95" s="231"/>
    </row>
    <row r="96" spans="1:8" s="220" customFormat="1" ht="30.75" customHeight="1">
      <c r="A96" s="204">
        <v>20406</v>
      </c>
      <c r="B96" s="229" t="s">
        <v>99</v>
      </c>
      <c r="C96" s="230">
        <f>+C97+C98+C99+C100</f>
        <v>2625</v>
      </c>
      <c r="D96" s="231"/>
      <c r="E96" s="231"/>
      <c r="H96" s="231"/>
    </row>
    <row r="97" spans="1:8" s="220" customFormat="1" ht="30.75" customHeight="1">
      <c r="A97" s="204">
        <v>2040601</v>
      </c>
      <c r="B97" s="229" t="s">
        <v>46</v>
      </c>
      <c r="C97" s="230">
        <v>2195</v>
      </c>
      <c r="D97" s="231"/>
      <c r="E97" s="231"/>
      <c r="H97" s="231"/>
    </row>
    <row r="98" spans="1:8" s="220" customFormat="1" ht="30.75" customHeight="1">
      <c r="A98" s="204">
        <v>2040606</v>
      </c>
      <c r="B98" s="229" t="s">
        <v>100</v>
      </c>
      <c r="C98" s="230">
        <v>50</v>
      </c>
      <c r="D98" s="231"/>
      <c r="E98" s="231"/>
      <c r="H98" s="231"/>
    </row>
    <row r="99" spans="1:8" s="220" customFormat="1" ht="30.75" customHeight="1">
      <c r="A99" s="204">
        <v>2040607</v>
      </c>
      <c r="B99" s="229" t="s">
        <v>101</v>
      </c>
      <c r="C99" s="230">
        <v>90</v>
      </c>
      <c r="D99" s="231"/>
      <c r="E99" s="231"/>
      <c r="H99" s="231"/>
    </row>
    <row r="100" spans="1:8" s="220" customFormat="1" ht="30.75" customHeight="1">
      <c r="A100" s="204">
        <v>2040699</v>
      </c>
      <c r="B100" s="229" t="s">
        <v>102</v>
      </c>
      <c r="C100" s="230">
        <v>290</v>
      </c>
      <c r="D100" s="231"/>
      <c r="E100" s="231"/>
      <c r="H100" s="231"/>
    </row>
    <row r="101" spans="1:8" s="220" customFormat="1" ht="30.75" customHeight="1">
      <c r="A101" s="204">
        <v>205</v>
      </c>
      <c r="B101" s="229" t="s">
        <v>105</v>
      </c>
      <c r="C101" s="230">
        <f>+C102+C104+C111+C115+C117+C119+C122+C126</f>
        <v>322058</v>
      </c>
      <c r="D101" s="231"/>
      <c r="E101" s="231"/>
      <c r="H101" s="231"/>
    </row>
    <row r="102" spans="1:8" s="220" customFormat="1" ht="30.75" customHeight="1">
      <c r="A102" s="204">
        <v>20501</v>
      </c>
      <c r="B102" s="229" t="s">
        <v>106</v>
      </c>
      <c r="C102" s="230">
        <f>+C103</f>
        <v>3240</v>
      </c>
      <c r="D102" s="231"/>
      <c r="E102" s="231"/>
      <c r="H102" s="231"/>
    </row>
    <row r="103" spans="1:8" s="220" customFormat="1" ht="30.75" customHeight="1">
      <c r="A103" s="204">
        <v>2050101</v>
      </c>
      <c r="B103" s="229" t="s">
        <v>46</v>
      </c>
      <c r="C103" s="230">
        <v>3240</v>
      </c>
      <c r="D103" s="231"/>
      <c r="E103" s="231"/>
      <c r="H103" s="231"/>
    </row>
    <row r="104" spans="1:8" s="220" customFormat="1" ht="30.75" customHeight="1">
      <c r="A104" s="204">
        <v>20502</v>
      </c>
      <c r="B104" s="229" t="s">
        <v>107</v>
      </c>
      <c r="C104" s="230">
        <f>+C105+C106+C107+C108+C109+C110</f>
        <v>277609</v>
      </c>
      <c r="D104" s="231"/>
      <c r="E104" s="231"/>
      <c r="H104" s="231"/>
    </row>
    <row r="105" spans="1:8" s="220" customFormat="1" ht="30.75" customHeight="1">
      <c r="A105" s="204">
        <v>2050201</v>
      </c>
      <c r="B105" s="229" t="s">
        <v>108</v>
      </c>
      <c r="C105" s="230">
        <f>36948-56</f>
        <v>36892</v>
      </c>
      <c r="D105" s="231"/>
      <c r="E105" s="231"/>
      <c r="H105" s="231"/>
    </row>
    <row r="106" spans="1:8" s="220" customFormat="1" ht="30.75" customHeight="1">
      <c r="A106" s="204">
        <v>2050202</v>
      </c>
      <c r="B106" s="229" t="s">
        <v>109</v>
      </c>
      <c r="C106" s="230">
        <f>109976+1-1195</f>
        <v>108782</v>
      </c>
      <c r="D106" s="231"/>
      <c r="E106" s="231"/>
      <c r="H106" s="231"/>
    </row>
    <row r="107" spans="1:8" s="220" customFormat="1" ht="30.75" customHeight="1">
      <c r="A107" s="204">
        <v>2050203</v>
      </c>
      <c r="B107" s="229" t="s">
        <v>110</v>
      </c>
      <c r="C107" s="230">
        <v>60861</v>
      </c>
      <c r="D107" s="231"/>
      <c r="E107" s="231"/>
      <c r="H107" s="231"/>
    </row>
    <row r="108" spans="1:8" s="220" customFormat="1" ht="30.75" customHeight="1">
      <c r="A108" s="204">
        <v>2050204</v>
      </c>
      <c r="B108" s="229" t="s">
        <v>111</v>
      </c>
      <c r="C108" s="230">
        <v>40884</v>
      </c>
      <c r="D108" s="231"/>
      <c r="E108" s="231"/>
      <c r="H108" s="231"/>
    </row>
    <row r="109" spans="1:8" s="220" customFormat="1" ht="30.75" customHeight="1">
      <c r="A109" s="204">
        <v>2050205</v>
      </c>
      <c r="B109" s="229" t="s">
        <v>993</v>
      </c>
      <c r="C109" s="230">
        <v>15</v>
      </c>
      <c r="D109" s="231"/>
      <c r="E109" s="231"/>
      <c r="H109" s="231"/>
    </row>
    <row r="110" spans="1:8" s="220" customFormat="1" ht="30.75" customHeight="1">
      <c r="A110" s="204">
        <v>2050299</v>
      </c>
      <c r="B110" s="229" t="s">
        <v>112</v>
      </c>
      <c r="C110" s="230">
        <f>31013-838</f>
        <v>30175</v>
      </c>
      <c r="D110" s="231"/>
      <c r="E110" s="231"/>
      <c r="H110" s="231"/>
    </row>
    <row r="111" spans="1:8" s="220" customFormat="1" ht="30.75" customHeight="1">
      <c r="A111" s="204">
        <v>20503</v>
      </c>
      <c r="B111" s="229" t="s">
        <v>113</v>
      </c>
      <c r="C111" s="230">
        <f>+C112+C113+C114</f>
        <v>18167</v>
      </c>
      <c r="D111" s="231"/>
      <c r="E111" s="231"/>
      <c r="H111" s="231"/>
    </row>
    <row r="112" spans="1:8" s="220" customFormat="1" ht="30.75" customHeight="1">
      <c r="A112" s="204">
        <v>2050302</v>
      </c>
      <c r="B112" s="229" t="s">
        <v>114</v>
      </c>
      <c r="C112" s="230">
        <v>1823</v>
      </c>
      <c r="D112" s="231"/>
      <c r="E112" s="231"/>
      <c r="H112" s="231"/>
    </row>
    <row r="113" spans="1:8" s="220" customFormat="1" ht="30.75" customHeight="1">
      <c r="A113" s="204">
        <v>2050303</v>
      </c>
      <c r="B113" s="229" t="s">
        <v>115</v>
      </c>
      <c r="C113" s="230">
        <v>3393</v>
      </c>
      <c r="D113" s="231"/>
      <c r="E113" s="231"/>
      <c r="H113" s="231"/>
    </row>
    <row r="114" spans="1:8" s="220" customFormat="1" ht="30.75" customHeight="1">
      <c r="A114" s="204">
        <v>2050399</v>
      </c>
      <c r="B114" s="229" t="s">
        <v>116</v>
      </c>
      <c r="C114" s="230">
        <v>12951</v>
      </c>
      <c r="D114" s="231"/>
      <c r="E114" s="231"/>
      <c r="H114" s="231"/>
    </row>
    <row r="115" spans="1:8" s="220" customFormat="1" ht="30.75" customHeight="1">
      <c r="A115" s="204">
        <v>20504</v>
      </c>
      <c r="B115" s="229" t="s">
        <v>117</v>
      </c>
      <c r="C115" s="230">
        <f>+C116</f>
        <v>771</v>
      </c>
      <c r="D115" s="231"/>
      <c r="E115" s="231"/>
      <c r="H115" s="231"/>
    </row>
    <row r="116" spans="1:8" s="220" customFormat="1" ht="30.75" customHeight="1">
      <c r="A116" s="204">
        <v>2050499</v>
      </c>
      <c r="B116" s="229" t="s">
        <v>118</v>
      </c>
      <c r="C116" s="230">
        <v>771</v>
      </c>
      <c r="D116" s="231"/>
      <c r="E116" s="231"/>
      <c r="H116" s="231"/>
    </row>
    <row r="117" spans="1:8" s="220" customFormat="1" ht="30.75" customHeight="1">
      <c r="A117" s="204">
        <v>20507</v>
      </c>
      <c r="B117" s="229" t="s">
        <v>119</v>
      </c>
      <c r="C117" s="230">
        <f>+C118</f>
        <v>2443</v>
      </c>
      <c r="D117" s="231"/>
      <c r="E117" s="231"/>
      <c r="H117" s="231"/>
    </row>
    <row r="118" spans="1:8" s="220" customFormat="1" ht="30.75" customHeight="1">
      <c r="A118" s="204">
        <v>2050701</v>
      </c>
      <c r="B118" s="229" t="s">
        <v>120</v>
      </c>
      <c r="C118" s="230">
        <v>2443</v>
      </c>
      <c r="D118" s="231"/>
      <c r="E118" s="231"/>
      <c r="H118" s="231"/>
    </row>
    <row r="119" spans="1:8" s="220" customFormat="1" ht="30.75" customHeight="1">
      <c r="A119" s="204">
        <v>20508</v>
      </c>
      <c r="B119" s="229" t="s">
        <v>121</v>
      </c>
      <c r="C119" s="230">
        <f>+C120+C121</f>
        <v>2328</v>
      </c>
      <c r="D119" s="231"/>
      <c r="E119" s="231"/>
      <c r="H119" s="231"/>
    </row>
    <row r="120" spans="1:8" s="220" customFormat="1" ht="30.75" customHeight="1">
      <c r="A120" s="204">
        <v>2050801</v>
      </c>
      <c r="B120" s="229" t="s">
        <v>122</v>
      </c>
      <c r="C120" s="230">
        <v>914</v>
      </c>
      <c r="D120" s="231"/>
      <c r="E120" s="231"/>
      <c r="H120" s="231"/>
    </row>
    <row r="121" spans="1:8" s="220" customFormat="1" ht="30.75" customHeight="1">
      <c r="A121" s="204">
        <v>2050802</v>
      </c>
      <c r="B121" s="229" t="s">
        <v>123</v>
      </c>
      <c r="C121" s="230">
        <v>1414</v>
      </c>
      <c r="D121" s="231"/>
      <c r="E121" s="231"/>
      <c r="H121" s="231"/>
    </row>
    <row r="122" spans="1:8" s="220" customFormat="1" ht="30.75" customHeight="1">
      <c r="A122" s="204">
        <v>20509</v>
      </c>
      <c r="B122" s="229" t="s">
        <v>124</v>
      </c>
      <c r="C122" s="230">
        <f>+C123+C124+C125</f>
        <v>17482</v>
      </c>
      <c r="D122" s="231"/>
      <c r="E122" s="231"/>
      <c r="H122" s="231"/>
    </row>
    <row r="123" spans="1:8" s="220" customFormat="1" ht="30.75" customHeight="1">
      <c r="A123" s="204">
        <v>2050903</v>
      </c>
      <c r="B123" s="229" t="s">
        <v>408</v>
      </c>
      <c r="C123" s="230">
        <v>80</v>
      </c>
      <c r="D123" s="231"/>
      <c r="E123" s="231"/>
      <c r="H123" s="231"/>
    </row>
    <row r="124" spans="1:8" s="220" customFormat="1" ht="30.75" customHeight="1">
      <c r="A124" s="204">
        <v>2050905</v>
      </c>
      <c r="B124" s="229" t="s">
        <v>125</v>
      </c>
      <c r="C124" s="230">
        <v>5220</v>
      </c>
      <c r="D124" s="231"/>
      <c r="E124" s="231"/>
      <c r="H124" s="231"/>
    </row>
    <row r="125" spans="1:8" s="220" customFormat="1" ht="30.75" customHeight="1">
      <c r="A125" s="204">
        <v>2050999</v>
      </c>
      <c r="B125" s="229" t="s">
        <v>126</v>
      </c>
      <c r="C125" s="230">
        <v>12182</v>
      </c>
      <c r="D125" s="231"/>
      <c r="E125" s="231"/>
      <c r="H125" s="231"/>
    </row>
    <row r="126" spans="1:8" s="220" customFormat="1" ht="30.75" customHeight="1">
      <c r="A126" s="204">
        <v>20599</v>
      </c>
      <c r="B126" s="229" t="s">
        <v>127</v>
      </c>
      <c r="C126" s="230">
        <f>+C127</f>
        <v>18</v>
      </c>
      <c r="D126" s="231"/>
      <c r="E126" s="231"/>
      <c r="H126" s="231"/>
    </row>
    <row r="127" spans="1:8" s="220" customFormat="1" ht="30.75" customHeight="1">
      <c r="A127" s="204">
        <v>2059999</v>
      </c>
      <c r="B127" s="229" t="s">
        <v>128</v>
      </c>
      <c r="C127" s="230">
        <f>278-260</f>
        <v>18</v>
      </c>
      <c r="D127" s="231"/>
      <c r="E127" s="231"/>
      <c r="H127" s="231"/>
    </row>
    <row r="128" spans="1:8" s="220" customFormat="1" ht="30.75" customHeight="1">
      <c r="A128" s="204">
        <v>206</v>
      </c>
      <c r="B128" s="229" t="s">
        <v>129</v>
      </c>
      <c r="C128" s="230">
        <f>+C129+C131+C134</f>
        <v>1276</v>
      </c>
      <c r="D128" s="231"/>
      <c r="E128" s="231"/>
      <c r="H128" s="231"/>
    </row>
    <row r="129" spans="1:8" s="220" customFormat="1" ht="30.75" customHeight="1">
      <c r="A129" s="204">
        <v>20601</v>
      </c>
      <c r="B129" s="229" t="s">
        <v>130</v>
      </c>
      <c r="C129" s="230">
        <f>+C130</f>
        <v>809</v>
      </c>
      <c r="D129" s="231"/>
      <c r="E129" s="231"/>
      <c r="H129" s="231"/>
    </row>
    <row r="130" spans="1:8" s="220" customFormat="1" ht="30.75" customHeight="1">
      <c r="A130" s="204">
        <v>2060101</v>
      </c>
      <c r="B130" s="229" t="s">
        <v>46</v>
      </c>
      <c r="C130" s="230">
        <v>809</v>
      </c>
      <c r="D130" s="231"/>
      <c r="E130" s="231"/>
      <c r="H130" s="231"/>
    </row>
    <row r="131" spans="1:8" s="220" customFormat="1" ht="30.75" customHeight="1">
      <c r="A131" s="204">
        <v>20607</v>
      </c>
      <c r="B131" s="229" t="s">
        <v>133</v>
      </c>
      <c r="C131" s="230">
        <f>+C132+C133</f>
        <v>322</v>
      </c>
      <c r="D131" s="231"/>
      <c r="E131" s="231"/>
      <c r="H131" s="231"/>
    </row>
    <row r="132" spans="1:8" s="220" customFormat="1" ht="30.75" customHeight="1">
      <c r="A132" s="204">
        <v>2060701</v>
      </c>
      <c r="B132" s="229" t="s">
        <v>134</v>
      </c>
      <c r="C132" s="230">
        <v>285</v>
      </c>
      <c r="D132" s="231"/>
      <c r="E132" s="231"/>
      <c r="H132" s="231"/>
    </row>
    <row r="133" spans="1:8" s="220" customFormat="1" ht="30.75" customHeight="1">
      <c r="A133" s="204">
        <v>2060702</v>
      </c>
      <c r="B133" s="229" t="s">
        <v>135</v>
      </c>
      <c r="C133" s="230">
        <v>37</v>
      </c>
      <c r="D133" s="231"/>
      <c r="E133" s="231"/>
      <c r="H133" s="231"/>
    </row>
    <row r="134" spans="1:8" s="220" customFormat="1" ht="30.75" customHeight="1">
      <c r="A134" s="204">
        <v>20699</v>
      </c>
      <c r="B134" s="229" t="s">
        <v>136</v>
      </c>
      <c r="C134" s="230">
        <f>+C135</f>
        <v>145</v>
      </c>
      <c r="D134" s="231"/>
      <c r="E134" s="231"/>
      <c r="H134" s="231"/>
    </row>
    <row r="135" spans="1:8" s="220" customFormat="1" ht="30.75" customHeight="1">
      <c r="A135" s="204">
        <v>2069999</v>
      </c>
      <c r="B135" s="229" t="s">
        <v>137</v>
      </c>
      <c r="C135" s="230">
        <v>145</v>
      </c>
      <c r="D135" s="231"/>
      <c r="E135" s="231"/>
      <c r="H135" s="231"/>
    </row>
    <row r="136" spans="1:8" s="220" customFormat="1" ht="30.75" customHeight="1">
      <c r="A136" s="204">
        <v>207</v>
      </c>
      <c r="B136" s="229" t="s">
        <v>138</v>
      </c>
      <c r="C136" s="230">
        <f>+C137+C144+C147+C149+C151</f>
        <v>9838</v>
      </c>
      <c r="D136" s="231"/>
      <c r="E136" s="231"/>
      <c r="H136" s="231"/>
    </row>
    <row r="137" spans="1:8" s="220" customFormat="1" ht="30.75" customHeight="1">
      <c r="A137" s="204">
        <v>20701</v>
      </c>
      <c r="B137" s="229" t="s">
        <v>139</v>
      </c>
      <c r="C137" s="230">
        <f>+C138+C139+C140+C141+C142+C143</f>
        <v>3854</v>
      </c>
      <c r="D137" s="231"/>
      <c r="E137" s="231"/>
      <c r="H137" s="231"/>
    </row>
    <row r="138" spans="1:8" s="220" customFormat="1" ht="30.75" customHeight="1">
      <c r="A138" s="204">
        <v>2070101</v>
      </c>
      <c r="B138" s="229" t="s">
        <v>46</v>
      </c>
      <c r="C138" s="230">
        <v>3032</v>
      </c>
      <c r="D138" s="231"/>
      <c r="E138" s="231"/>
      <c r="H138" s="231"/>
    </row>
    <row r="139" spans="1:8" s="220" customFormat="1" ht="30.75" customHeight="1">
      <c r="A139" s="204">
        <v>2070104</v>
      </c>
      <c r="B139" s="229" t="s">
        <v>140</v>
      </c>
      <c r="C139" s="230">
        <v>50</v>
      </c>
      <c r="D139" s="231"/>
      <c r="E139" s="231"/>
      <c r="H139" s="231"/>
    </row>
    <row r="140" spans="1:8" s="220" customFormat="1" ht="30.75" customHeight="1">
      <c r="A140" s="204">
        <v>2070107</v>
      </c>
      <c r="B140" s="229" t="s">
        <v>141</v>
      </c>
      <c r="C140" s="230">
        <v>28</v>
      </c>
      <c r="D140" s="231"/>
      <c r="E140" s="231"/>
      <c r="H140" s="231"/>
    </row>
    <row r="141" spans="1:8" s="220" customFormat="1" ht="30.75" customHeight="1">
      <c r="A141" s="204">
        <v>2070111</v>
      </c>
      <c r="B141" s="229" t="s">
        <v>411</v>
      </c>
      <c r="C141" s="230">
        <f>5+36</f>
        <v>41</v>
      </c>
      <c r="D141" s="231"/>
      <c r="E141" s="231"/>
      <c r="H141" s="231"/>
    </row>
    <row r="142" spans="1:8" s="220" customFormat="1" ht="30.75" customHeight="1">
      <c r="A142" s="204">
        <v>2070113</v>
      </c>
      <c r="B142" s="229" t="s">
        <v>143</v>
      </c>
      <c r="C142" s="230">
        <v>10</v>
      </c>
      <c r="D142" s="231"/>
      <c r="E142" s="231"/>
      <c r="H142" s="231"/>
    </row>
    <row r="143" spans="1:8" s="220" customFormat="1" ht="30.75" customHeight="1">
      <c r="A143" s="204">
        <v>2070199</v>
      </c>
      <c r="B143" s="229" t="s">
        <v>144</v>
      </c>
      <c r="C143" s="230">
        <f>693</f>
        <v>693</v>
      </c>
      <c r="D143" s="231"/>
      <c r="E143" s="231"/>
      <c r="H143" s="231"/>
    </row>
    <row r="144" spans="1:8" s="220" customFormat="1" ht="30.75" customHeight="1">
      <c r="A144" s="204">
        <v>20702</v>
      </c>
      <c r="B144" s="229" t="s">
        <v>145</v>
      </c>
      <c r="C144" s="230">
        <f>+C145+C146</f>
        <v>322</v>
      </c>
      <c r="D144" s="231"/>
      <c r="E144" s="231"/>
      <c r="H144" s="231"/>
    </row>
    <row r="145" spans="1:8" s="220" customFormat="1" ht="30.75" customHeight="1">
      <c r="A145" s="204">
        <v>2070204</v>
      </c>
      <c r="B145" s="229" t="s">
        <v>146</v>
      </c>
      <c r="C145" s="230">
        <f>63+108</f>
        <v>171</v>
      </c>
      <c r="D145" s="231"/>
      <c r="E145" s="231"/>
      <c r="H145" s="231"/>
    </row>
    <row r="146" spans="1:8" s="220" customFormat="1" ht="30.75" customHeight="1">
      <c r="A146" s="204">
        <v>2070205</v>
      </c>
      <c r="B146" s="229" t="s">
        <v>147</v>
      </c>
      <c r="C146" s="230">
        <v>151</v>
      </c>
      <c r="D146" s="231"/>
      <c r="E146" s="231"/>
      <c r="H146" s="231"/>
    </row>
    <row r="147" spans="1:8" s="220" customFormat="1" ht="30.75" customHeight="1">
      <c r="A147" s="204">
        <v>20703</v>
      </c>
      <c r="B147" s="229" t="s">
        <v>148</v>
      </c>
      <c r="C147" s="230">
        <f>+C148</f>
        <v>1080</v>
      </c>
      <c r="D147" s="231"/>
      <c r="E147" s="231"/>
      <c r="H147" s="231"/>
    </row>
    <row r="148" spans="1:8" s="220" customFormat="1" ht="30.75" customHeight="1">
      <c r="A148" s="204">
        <v>2070399</v>
      </c>
      <c r="B148" s="229" t="s">
        <v>149</v>
      </c>
      <c r="C148" s="230">
        <v>1080</v>
      </c>
      <c r="D148" s="231"/>
      <c r="E148" s="231"/>
      <c r="H148" s="231"/>
    </row>
    <row r="149" spans="1:8" s="220" customFormat="1" ht="30.75" customHeight="1">
      <c r="A149" s="204">
        <v>20708</v>
      </c>
      <c r="B149" s="229" t="s">
        <v>150</v>
      </c>
      <c r="C149" s="230">
        <f>+C150</f>
        <v>4400</v>
      </c>
      <c r="D149" s="231"/>
      <c r="E149" s="231"/>
      <c r="H149" s="231"/>
    </row>
    <row r="150" spans="1:8" s="220" customFormat="1" ht="30.75" customHeight="1">
      <c r="A150" s="204">
        <v>2070899</v>
      </c>
      <c r="B150" s="229" t="s">
        <v>151</v>
      </c>
      <c r="C150" s="230">
        <v>4400</v>
      </c>
      <c r="D150" s="231"/>
      <c r="E150" s="231"/>
      <c r="H150" s="231"/>
    </row>
    <row r="151" spans="1:8" s="220" customFormat="1" ht="30.75" customHeight="1">
      <c r="A151" s="204">
        <v>20799</v>
      </c>
      <c r="B151" s="229" t="s">
        <v>152</v>
      </c>
      <c r="C151" s="230">
        <f>+C152</f>
        <v>182</v>
      </c>
      <c r="D151" s="231"/>
      <c r="E151" s="231"/>
      <c r="H151" s="231"/>
    </row>
    <row r="152" spans="1:8" s="220" customFormat="1" ht="30.75" customHeight="1">
      <c r="A152" s="204">
        <v>2079999</v>
      </c>
      <c r="B152" s="229" t="s">
        <v>153</v>
      </c>
      <c r="C152" s="230">
        <v>182</v>
      </c>
      <c r="D152" s="231"/>
      <c r="E152" s="231"/>
      <c r="H152" s="231"/>
    </row>
    <row r="153" spans="1:8" s="220" customFormat="1" ht="30.75" customHeight="1">
      <c r="A153" s="204">
        <v>208</v>
      </c>
      <c r="B153" s="229" t="s">
        <v>154</v>
      </c>
      <c r="C153" s="230">
        <f>+C154+C161+C164+C169+C175+C181+C188+C194+C201+C204+C206+C209+C211+C213+C216+C219+C222</f>
        <v>360712</v>
      </c>
      <c r="D153" s="231"/>
      <c r="E153" s="231"/>
      <c r="H153" s="231"/>
    </row>
    <row r="154" spans="1:8" s="220" customFormat="1" ht="30.75" customHeight="1">
      <c r="A154" s="204">
        <v>20801</v>
      </c>
      <c r="B154" s="229" t="s">
        <v>155</v>
      </c>
      <c r="C154" s="230">
        <f>+C155+C156+C157+C158+C159+C160</f>
        <v>7007</v>
      </c>
      <c r="D154" s="231"/>
      <c r="E154" s="231"/>
      <c r="H154" s="231"/>
    </row>
    <row r="155" spans="1:8" s="220" customFormat="1" ht="30.75" customHeight="1">
      <c r="A155" s="204">
        <v>2080101</v>
      </c>
      <c r="B155" s="229" t="s">
        <v>46</v>
      </c>
      <c r="C155" s="230">
        <v>6309</v>
      </c>
      <c r="D155" s="231"/>
      <c r="E155" s="231"/>
      <c r="H155" s="231"/>
    </row>
    <row r="156" spans="1:8" s="220" customFormat="1" ht="30.75" customHeight="1">
      <c r="A156" s="204">
        <v>2080104</v>
      </c>
      <c r="B156" s="229" t="s">
        <v>156</v>
      </c>
      <c r="C156" s="230">
        <v>42</v>
      </c>
      <c r="D156" s="231"/>
      <c r="E156" s="231"/>
      <c r="H156" s="231"/>
    </row>
    <row r="157" spans="1:8" s="220" customFormat="1" ht="30.75" customHeight="1">
      <c r="A157" s="204">
        <v>2080105</v>
      </c>
      <c r="B157" s="229" t="s">
        <v>157</v>
      </c>
      <c r="C157" s="230">
        <v>34</v>
      </c>
      <c r="D157" s="231"/>
      <c r="E157" s="231"/>
      <c r="H157" s="231"/>
    </row>
    <row r="158" spans="1:8" s="220" customFormat="1" ht="30.75" customHeight="1">
      <c r="A158" s="204">
        <v>2080107</v>
      </c>
      <c r="B158" s="229" t="s">
        <v>159</v>
      </c>
      <c r="C158" s="230">
        <v>53</v>
      </c>
      <c r="D158" s="231"/>
      <c r="E158" s="231"/>
      <c r="H158" s="231"/>
    </row>
    <row r="159" spans="1:8" s="220" customFormat="1" ht="30.75" customHeight="1">
      <c r="A159" s="204">
        <v>2080116</v>
      </c>
      <c r="B159" s="229" t="s">
        <v>160</v>
      </c>
      <c r="C159" s="230">
        <v>18</v>
      </c>
      <c r="D159" s="231"/>
      <c r="E159" s="231"/>
      <c r="H159" s="231"/>
    </row>
    <row r="160" spans="1:8" s="220" customFormat="1" ht="30.75" customHeight="1">
      <c r="A160" s="204">
        <v>2080199</v>
      </c>
      <c r="B160" s="229" t="s">
        <v>161</v>
      </c>
      <c r="C160" s="230">
        <f>585-34</f>
        <v>551</v>
      </c>
      <c r="D160" s="231"/>
      <c r="E160" s="231"/>
      <c r="H160" s="231"/>
    </row>
    <row r="161" spans="1:8" s="220" customFormat="1" ht="30.75" customHeight="1">
      <c r="A161" s="204">
        <v>20802</v>
      </c>
      <c r="B161" s="229" t="s">
        <v>162</v>
      </c>
      <c r="C161" s="230">
        <f>+C162+C163</f>
        <v>1380</v>
      </c>
      <c r="D161" s="231"/>
      <c r="E161" s="231"/>
      <c r="H161" s="231"/>
    </row>
    <row r="162" spans="1:8" s="220" customFormat="1" ht="30.75" customHeight="1">
      <c r="A162" s="204">
        <v>2080201</v>
      </c>
      <c r="B162" s="229" t="s">
        <v>46</v>
      </c>
      <c r="C162" s="230">
        <v>1379</v>
      </c>
      <c r="D162" s="231"/>
      <c r="E162" s="231"/>
      <c r="H162" s="231"/>
    </row>
    <row r="163" spans="1:8" s="220" customFormat="1" ht="30.75" customHeight="1">
      <c r="A163" s="204">
        <v>2080207</v>
      </c>
      <c r="B163" s="229" t="s">
        <v>163</v>
      </c>
      <c r="C163" s="230">
        <v>1</v>
      </c>
      <c r="D163" s="231"/>
      <c r="E163" s="231"/>
      <c r="H163" s="231"/>
    </row>
    <row r="164" spans="1:8" s="220" customFormat="1" ht="30.75" customHeight="1">
      <c r="A164" s="204">
        <v>20805</v>
      </c>
      <c r="B164" s="229" t="s">
        <v>164</v>
      </c>
      <c r="C164" s="230">
        <f>+C165+C166+C167+C168</f>
        <v>161475</v>
      </c>
      <c r="D164" s="231"/>
      <c r="E164" s="231"/>
      <c r="H164" s="231"/>
    </row>
    <row r="165" spans="1:8" s="220" customFormat="1" ht="30.75" customHeight="1">
      <c r="A165" s="204">
        <v>2080505</v>
      </c>
      <c r="B165" s="229" t="s">
        <v>165</v>
      </c>
      <c r="C165" s="230">
        <f>45500-5218</f>
        <v>40282</v>
      </c>
      <c r="D165" s="231"/>
      <c r="E165" s="231"/>
      <c r="H165" s="231"/>
    </row>
    <row r="166" spans="1:8" s="220" customFormat="1" ht="30.75" customHeight="1">
      <c r="A166" s="204">
        <v>2080506</v>
      </c>
      <c r="B166" s="229" t="s">
        <v>166</v>
      </c>
      <c r="C166" s="230">
        <f>26602-2609</f>
        <v>23993</v>
      </c>
      <c r="D166" s="231"/>
      <c r="E166" s="231"/>
      <c r="H166" s="231"/>
    </row>
    <row r="167" spans="1:8" s="220" customFormat="1" ht="30.75" customHeight="1">
      <c r="A167" s="204">
        <v>2080507</v>
      </c>
      <c r="B167" s="229" t="s">
        <v>167</v>
      </c>
      <c r="C167" s="230">
        <v>44000</v>
      </c>
      <c r="D167" s="231"/>
      <c r="E167" s="231"/>
      <c r="H167" s="231"/>
    </row>
    <row r="168" spans="1:8" s="220" customFormat="1" ht="30.75" customHeight="1">
      <c r="A168" s="204">
        <v>2080599</v>
      </c>
      <c r="B168" s="229" t="s">
        <v>169</v>
      </c>
      <c r="C168" s="230">
        <v>53200</v>
      </c>
      <c r="D168" s="231"/>
      <c r="E168" s="231"/>
      <c r="H168" s="231"/>
    </row>
    <row r="169" spans="1:8" s="220" customFormat="1" ht="30.75" customHeight="1">
      <c r="A169" s="204">
        <v>20807</v>
      </c>
      <c r="B169" s="229" t="s">
        <v>170</v>
      </c>
      <c r="C169" s="230">
        <f>+C170+C171+C172+C173+C174</f>
        <v>6604</v>
      </c>
      <c r="D169" s="231"/>
      <c r="E169" s="231"/>
      <c r="H169" s="231"/>
    </row>
    <row r="170" spans="1:8" s="220" customFormat="1" ht="30.75" customHeight="1">
      <c r="A170" s="204">
        <v>2080702</v>
      </c>
      <c r="B170" s="229" t="s">
        <v>171</v>
      </c>
      <c r="C170" s="230">
        <v>8</v>
      </c>
      <c r="D170" s="231"/>
      <c r="E170" s="231"/>
      <c r="H170" s="231"/>
    </row>
    <row r="171" spans="1:8" s="220" customFormat="1" ht="30.75" customHeight="1">
      <c r="A171" s="204">
        <v>2080704</v>
      </c>
      <c r="B171" s="229" t="s">
        <v>172</v>
      </c>
      <c r="C171" s="230">
        <v>2515</v>
      </c>
      <c r="D171" s="231"/>
      <c r="E171" s="231"/>
      <c r="H171" s="231"/>
    </row>
    <row r="172" spans="1:8" s="220" customFormat="1" ht="30.75" customHeight="1">
      <c r="A172" s="204">
        <v>2080705</v>
      </c>
      <c r="B172" s="229" t="s">
        <v>173</v>
      </c>
      <c r="C172" s="230">
        <v>1282</v>
      </c>
      <c r="D172" s="231"/>
      <c r="E172" s="231"/>
      <c r="H172" s="231"/>
    </row>
    <row r="173" spans="1:8" s="220" customFormat="1" ht="30.75" customHeight="1">
      <c r="A173" s="204">
        <v>2080711</v>
      </c>
      <c r="B173" s="229" t="s">
        <v>412</v>
      </c>
      <c r="C173" s="230">
        <v>15</v>
      </c>
      <c r="D173" s="231"/>
      <c r="E173" s="231"/>
      <c r="H173" s="231"/>
    </row>
    <row r="174" spans="1:8" s="220" customFormat="1" ht="30.75" customHeight="1">
      <c r="A174" s="204">
        <v>2080799</v>
      </c>
      <c r="B174" s="229" t="s">
        <v>174</v>
      </c>
      <c r="C174" s="230">
        <f>43+2741</f>
        <v>2784</v>
      </c>
      <c r="D174" s="231"/>
      <c r="E174" s="231"/>
      <c r="H174" s="231"/>
    </row>
    <row r="175" spans="1:8" s="220" customFormat="1" ht="30.75" customHeight="1">
      <c r="A175" s="204">
        <v>20808</v>
      </c>
      <c r="B175" s="229" t="s">
        <v>175</v>
      </c>
      <c r="C175" s="230">
        <f>+C176+C177+C178+C179+C180</f>
        <v>17050</v>
      </c>
      <c r="D175" s="231"/>
      <c r="E175" s="231"/>
      <c r="H175" s="231"/>
    </row>
    <row r="176" spans="1:8" s="220" customFormat="1" ht="30.75" customHeight="1">
      <c r="A176" s="204">
        <v>2080801</v>
      </c>
      <c r="B176" s="229" t="s">
        <v>176</v>
      </c>
      <c r="C176" s="230">
        <v>518</v>
      </c>
      <c r="D176" s="231"/>
      <c r="E176" s="231"/>
      <c r="H176" s="231"/>
    </row>
    <row r="177" spans="1:8" s="220" customFormat="1" ht="30.75" customHeight="1">
      <c r="A177" s="204">
        <v>2080803</v>
      </c>
      <c r="B177" s="229" t="s">
        <v>177</v>
      </c>
      <c r="C177" s="230">
        <v>7278</v>
      </c>
      <c r="D177" s="231"/>
      <c r="E177" s="231"/>
      <c r="H177" s="231"/>
    </row>
    <row r="178" spans="1:8" s="220" customFormat="1" ht="30.75" customHeight="1">
      <c r="A178" s="204">
        <v>2080805</v>
      </c>
      <c r="B178" s="229" t="s">
        <v>178</v>
      </c>
      <c r="C178" s="230">
        <v>3245</v>
      </c>
      <c r="D178" s="231"/>
      <c r="E178" s="231"/>
      <c r="H178" s="231"/>
    </row>
    <row r="179" spans="1:8" s="220" customFormat="1" ht="30.75" customHeight="1">
      <c r="A179" s="204">
        <v>2080808</v>
      </c>
      <c r="B179" s="229" t="s">
        <v>179</v>
      </c>
      <c r="C179" s="230">
        <v>20</v>
      </c>
      <c r="D179" s="231"/>
      <c r="E179" s="231"/>
      <c r="H179" s="231"/>
    </row>
    <row r="180" spans="1:8" s="220" customFormat="1" ht="30.75" customHeight="1">
      <c r="A180" s="204">
        <v>2080899</v>
      </c>
      <c r="B180" s="229" t="s">
        <v>180</v>
      </c>
      <c r="C180" s="230">
        <v>5989</v>
      </c>
      <c r="D180" s="231"/>
      <c r="E180" s="231"/>
      <c r="H180" s="231"/>
    </row>
    <row r="181" spans="1:8" s="220" customFormat="1" ht="30.75" customHeight="1">
      <c r="A181" s="204">
        <v>20809</v>
      </c>
      <c r="B181" s="229" t="s">
        <v>181</v>
      </c>
      <c r="C181" s="230">
        <f>+C182+C183+C184+C186+C187+C185</f>
        <v>24080</v>
      </c>
      <c r="D181" s="231"/>
      <c r="E181" s="231"/>
      <c r="H181" s="231"/>
    </row>
    <row r="182" spans="1:8" s="220" customFormat="1" ht="30.75" customHeight="1">
      <c r="A182" s="204">
        <v>2080901</v>
      </c>
      <c r="B182" s="229" t="s">
        <v>182</v>
      </c>
      <c r="C182" s="230">
        <f>16530-142</f>
        <v>16388</v>
      </c>
      <c r="D182" s="231"/>
      <c r="E182" s="231"/>
      <c r="H182" s="231"/>
    </row>
    <row r="183" spans="1:8" s="220" customFormat="1" ht="30.75" customHeight="1">
      <c r="A183" s="204">
        <v>2080902</v>
      </c>
      <c r="B183" s="229" t="s">
        <v>183</v>
      </c>
      <c r="C183" s="230">
        <v>3542</v>
      </c>
      <c r="D183" s="231"/>
      <c r="E183" s="231"/>
      <c r="H183" s="231"/>
    </row>
    <row r="184" spans="1:8" s="220" customFormat="1" ht="30.75" customHeight="1">
      <c r="A184" s="204">
        <v>2080903</v>
      </c>
      <c r="B184" s="229" t="s">
        <v>413</v>
      </c>
      <c r="C184" s="230">
        <v>137</v>
      </c>
      <c r="D184" s="231"/>
      <c r="E184" s="231"/>
      <c r="H184" s="231"/>
    </row>
    <row r="185" spans="1:8" s="220" customFormat="1" ht="30.75" customHeight="1">
      <c r="A185" s="204">
        <v>2080904</v>
      </c>
      <c r="B185" s="229" t="s">
        <v>995</v>
      </c>
      <c r="C185" s="230">
        <v>16</v>
      </c>
      <c r="D185" s="231"/>
      <c r="E185" s="231"/>
      <c r="H185" s="231"/>
    </row>
    <row r="186" spans="1:8" s="220" customFormat="1" ht="30.75" customHeight="1">
      <c r="A186" s="204">
        <v>2080905</v>
      </c>
      <c r="B186" s="229" t="s">
        <v>185</v>
      </c>
      <c r="C186" s="230">
        <v>3592</v>
      </c>
      <c r="D186" s="231"/>
      <c r="E186" s="231"/>
      <c r="H186" s="231"/>
    </row>
    <row r="187" spans="1:8" s="220" customFormat="1" ht="30.75" customHeight="1">
      <c r="A187" s="204">
        <v>2080999</v>
      </c>
      <c r="B187" s="229" t="s">
        <v>186</v>
      </c>
      <c r="C187" s="230">
        <v>405</v>
      </c>
      <c r="D187" s="231"/>
      <c r="E187" s="231"/>
      <c r="H187" s="231"/>
    </row>
    <row r="188" spans="1:8" s="220" customFormat="1" ht="30.75" customHeight="1">
      <c r="A188" s="204">
        <v>20810</v>
      </c>
      <c r="B188" s="229" t="s">
        <v>187</v>
      </c>
      <c r="C188" s="230">
        <f>+C189+C190+C191+C192+C193</f>
        <v>7948</v>
      </c>
      <c r="D188" s="231"/>
      <c r="E188" s="231"/>
      <c r="H188" s="231"/>
    </row>
    <row r="189" spans="1:8" s="220" customFormat="1" ht="30.75" customHeight="1">
      <c r="A189" s="204">
        <v>2081001</v>
      </c>
      <c r="B189" s="229" t="s">
        <v>188</v>
      </c>
      <c r="C189" s="230">
        <v>771</v>
      </c>
      <c r="D189" s="231"/>
      <c r="E189" s="231"/>
      <c r="H189" s="231"/>
    </row>
    <row r="190" spans="1:8" s="220" customFormat="1" ht="30.75" customHeight="1">
      <c r="A190" s="204">
        <v>2081002</v>
      </c>
      <c r="B190" s="229" t="s">
        <v>189</v>
      </c>
      <c r="C190" s="230">
        <v>3814</v>
      </c>
      <c r="D190" s="231"/>
      <c r="E190" s="231"/>
      <c r="H190" s="231"/>
    </row>
    <row r="191" spans="1:8" s="220" customFormat="1" ht="30.75" customHeight="1">
      <c r="A191" s="204">
        <v>2081004</v>
      </c>
      <c r="B191" s="229" t="s">
        <v>190</v>
      </c>
      <c r="C191" s="230">
        <v>1332</v>
      </c>
      <c r="D191" s="231"/>
      <c r="E191" s="231"/>
      <c r="H191" s="231"/>
    </row>
    <row r="192" spans="1:8" s="220" customFormat="1" ht="30.75" customHeight="1">
      <c r="A192" s="204">
        <v>2081006</v>
      </c>
      <c r="B192" s="229" t="s">
        <v>191</v>
      </c>
      <c r="C192" s="230">
        <v>882</v>
      </c>
      <c r="D192" s="231"/>
      <c r="E192" s="231"/>
      <c r="H192" s="231"/>
    </row>
    <row r="193" spans="1:8" s="220" customFormat="1" ht="30.75" customHeight="1">
      <c r="A193" s="204">
        <v>2081099</v>
      </c>
      <c r="B193" s="229" t="s">
        <v>994</v>
      </c>
      <c r="C193" s="230">
        <v>1149</v>
      </c>
      <c r="D193" s="231"/>
      <c r="E193" s="231"/>
      <c r="H193" s="231"/>
    </row>
    <row r="194" spans="1:8" s="220" customFormat="1" ht="30.75" customHeight="1">
      <c r="A194" s="204">
        <v>20811</v>
      </c>
      <c r="B194" s="229" t="s">
        <v>192</v>
      </c>
      <c r="C194" s="230">
        <f>+C195+C196+C197+C198+C199+C200</f>
        <v>14615</v>
      </c>
      <c r="D194" s="231"/>
      <c r="E194" s="231"/>
      <c r="H194" s="231"/>
    </row>
    <row r="195" spans="1:8" s="220" customFormat="1" ht="30.75" customHeight="1">
      <c r="A195" s="204">
        <v>2081101</v>
      </c>
      <c r="B195" s="229" t="s">
        <v>46</v>
      </c>
      <c r="C195" s="230">
        <v>401</v>
      </c>
      <c r="D195" s="231"/>
      <c r="E195" s="231"/>
      <c r="H195" s="231"/>
    </row>
    <row r="196" spans="1:8" s="220" customFormat="1" ht="30.75" customHeight="1">
      <c r="A196" s="204">
        <v>2081102</v>
      </c>
      <c r="B196" s="229" t="s">
        <v>51</v>
      </c>
      <c r="C196" s="230">
        <v>50</v>
      </c>
      <c r="D196" s="231"/>
      <c r="E196" s="231"/>
      <c r="H196" s="231"/>
    </row>
    <row r="197" spans="1:8" s="220" customFormat="1" ht="30.75" customHeight="1">
      <c r="A197" s="204">
        <v>2081104</v>
      </c>
      <c r="B197" s="229" t="s">
        <v>193</v>
      </c>
      <c r="C197" s="230">
        <v>1334</v>
      </c>
      <c r="D197" s="231"/>
      <c r="E197" s="231"/>
      <c r="H197" s="231"/>
    </row>
    <row r="198" spans="1:8" s="220" customFormat="1" ht="30.75" customHeight="1">
      <c r="A198" s="204">
        <v>2081105</v>
      </c>
      <c r="B198" s="229" t="s">
        <v>194</v>
      </c>
      <c r="C198" s="230">
        <v>479</v>
      </c>
      <c r="D198" s="231"/>
      <c r="E198" s="231"/>
      <c r="H198" s="231"/>
    </row>
    <row r="199" spans="1:8" s="220" customFormat="1" ht="30.75" customHeight="1">
      <c r="A199" s="204">
        <v>2081107</v>
      </c>
      <c r="B199" s="229" t="s">
        <v>195</v>
      </c>
      <c r="C199" s="230">
        <v>12271</v>
      </c>
      <c r="D199" s="231"/>
      <c r="E199" s="231"/>
      <c r="H199" s="231"/>
    </row>
    <row r="200" spans="1:8" s="220" customFormat="1" ht="30.75" customHeight="1">
      <c r="A200" s="204">
        <v>2081199</v>
      </c>
      <c r="B200" s="229" t="s">
        <v>996</v>
      </c>
      <c r="C200" s="230">
        <v>80</v>
      </c>
      <c r="D200" s="231"/>
      <c r="E200" s="231"/>
      <c r="H200" s="231"/>
    </row>
    <row r="201" spans="1:8" s="220" customFormat="1" ht="30.75" customHeight="1">
      <c r="A201" s="204">
        <v>20816</v>
      </c>
      <c r="B201" s="229" t="s">
        <v>196</v>
      </c>
      <c r="C201" s="230">
        <f>+C202+C203</f>
        <v>165</v>
      </c>
      <c r="D201" s="231"/>
      <c r="E201" s="231"/>
      <c r="H201" s="231"/>
    </row>
    <row r="202" spans="1:8" s="220" customFormat="1" ht="30.75" customHeight="1">
      <c r="A202" s="204">
        <v>2081601</v>
      </c>
      <c r="B202" s="229" t="s">
        <v>46</v>
      </c>
      <c r="C202" s="230">
        <v>153</v>
      </c>
      <c r="D202" s="231"/>
      <c r="E202" s="231"/>
      <c r="H202" s="231"/>
    </row>
    <row r="203" spans="1:8" s="220" customFormat="1" ht="30.75" customHeight="1">
      <c r="A203" s="204">
        <v>2081602</v>
      </c>
      <c r="B203" s="229" t="s">
        <v>51</v>
      </c>
      <c r="C203" s="230">
        <v>12</v>
      </c>
      <c r="D203" s="231"/>
      <c r="E203" s="231"/>
      <c r="H203" s="231"/>
    </row>
    <row r="204" spans="1:8" s="220" customFormat="1" ht="30.75" customHeight="1">
      <c r="A204" s="204">
        <v>20819</v>
      </c>
      <c r="B204" s="229" t="s">
        <v>197</v>
      </c>
      <c r="C204" s="230">
        <f>+C205</f>
        <v>20455</v>
      </c>
      <c r="D204" s="231"/>
      <c r="E204" s="231"/>
      <c r="H204" s="231"/>
    </row>
    <row r="205" spans="1:8" s="220" customFormat="1" ht="30.75" customHeight="1">
      <c r="A205" s="204">
        <v>2081901</v>
      </c>
      <c r="B205" s="229" t="s">
        <v>198</v>
      </c>
      <c r="C205" s="230">
        <v>20455</v>
      </c>
      <c r="D205" s="231"/>
      <c r="E205" s="231"/>
      <c r="H205" s="231"/>
    </row>
    <row r="206" spans="1:8" s="220" customFormat="1" ht="30.75" customHeight="1">
      <c r="A206" s="204">
        <v>20820</v>
      </c>
      <c r="B206" s="229" t="s">
        <v>199</v>
      </c>
      <c r="C206" s="230">
        <f>+C207+C208</f>
        <v>110</v>
      </c>
      <c r="D206" s="231"/>
      <c r="E206" s="231"/>
      <c r="H206" s="231"/>
    </row>
    <row r="207" spans="1:8" s="220" customFormat="1" ht="30.75" customHeight="1">
      <c r="A207" s="204">
        <v>2082001</v>
      </c>
      <c r="B207" s="229" t="s">
        <v>200</v>
      </c>
      <c r="C207" s="230">
        <v>100</v>
      </c>
      <c r="D207" s="231"/>
      <c r="E207" s="231"/>
      <c r="H207" s="231"/>
    </row>
    <row r="208" spans="1:8" s="220" customFormat="1" ht="30.75" customHeight="1">
      <c r="A208" s="204">
        <v>2082002</v>
      </c>
      <c r="B208" s="229" t="s">
        <v>201</v>
      </c>
      <c r="C208" s="230">
        <v>10</v>
      </c>
      <c r="D208" s="231"/>
      <c r="E208" s="231"/>
      <c r="H208" s="231"/>
    </row>
    <row r="209" spans="1:8" s="220" customFormat="1" ht="30.75" customHeight="1">
      <c r="A209" s="204">
        <v>20821</v>
      </c>
      <c r="B209" s="229" t="s">
        <v>202</v>
      </c>
      <c r="C209" s="230">
        <f>+C210</f>
        <v>2277</v>
      </c>
      <c r="D209" s="231"/>
      <c r="E209" s="231"/>
      <c r="H209" s="231"/>
    </row>
    <row r="210" spans="1:8" s="220" customFormat="1" ht="30.75" customHeight="1">
      <c r="A210" s="204">
        <v>2082101</v>
      </c>
      <c r="B210" s="229" t="s">
        <v>203</v>
      </c>
      <c r="C210" s="230">
        <v>2277</v>
      </c>
      <c r="D210" s="231"/>
      <c r="E210" s="231"/>
      <c r="H210" s="231"/>
    </row>
    <row r="211" spans="1:8" s="220" customFormat="1" ht="30.75" customHeight="1">
      <c r="A211" s="204">
        <v>20825</v>
      </c>
      <c r="B211" s="229" t="s">
        <v>204</v>
      </c>
      <c r="C211" s="230">
        <f>C212</f>
        <v>19</v>
      </c>
      <c r="D211" s="231"/>
      <c r="E211" s="231"/>
      <c r="H211" s="231"/>
    </row>
    <row r="212" spans="1:8" s="220" customFormat="1" ht="30.75" customHeight="1">
      <c r="A212" s="204">
        <v>2082502</v>
      </c>
      <c r="B212" s="229" t="s">
        <v>206</v>
      </c>
      <c r="C212" s="230">
        <f>30-11</f>
        <v>19</v>
      </c>
      <c r="D212" s="231"/>
      <c r="E212" s="231"/>
      <c r="H212" s="231"/>
    </row>
    <row r="213" spans="1:8" s="220" customFormat="1" ht="30.75" customHeight="1">
      <c r="A213" s="204">
        <v>20826</v>
      </c>
      <c r="B213" s="229" t="s">
        <v>207</v>
      </c>
      <c r="C213" s="230">
        <f>+C214+C215</f>
        <v>81019</v>
      </c>
      <c r="D213" s="231"/>
      <c r="E213" s="231"/>
      <c r="H213" s="231"/>
    </row>
    <row r="214" spans="1:8" s="220" customFormat="1" ht="30.75" customHeight="1">
      <c r="A214" s="204">
        <v>2082601</v>
      </c>
      <c r="B214" s="229" t="s">
        <v>208</v>
      </c>
      <c r="C214" s="230">
        <v>979</v>
      </c>
      <c r="D214" s="231"/>
      <c r="E214" s="231"/>
      <c r="H214" s="231"/>
    </row>
    <row r="215" spans="1:8" s="220" customFormat="1" ht="30.75" customHeight="1">
      <c r="A215" s="204">
        <v>2082602</v>
      </c>
      <c r="B215" s="229" t="s">
        <v>209</v>
      </c>
      <c r="C215" s="230">
        <v>80040</v>
      </c>
      <c r="D215" s="231"/>
      <c r="E215" s="231"/>
      <c r="H215" s="231"/>
    </row>
    <row r="216" spans="1:8" s="220" customFormat="1" ht="30.75" customHeight="1">
      <c r="A216" s="204">
        <v>20828</v>
      </c>
      <c r="B216" s="229" t="s">
        <v>210</v>
      </c>
      <c r="C216" s="230">
        <f>+C217+C218</f>
        <v>1983</v>
      </c>
      <c r="D216" s="231"/>
      <c r="E216" s="231"/>
      <c r="H216" s="231"/>
    </row>
    <row r="217" spans="1:8" s="220" customFormat="1" ht="30.75" customHeight="1">
      <c r="A217" s="204">
        <v>2082801</v>
      </c>
      <c r="B217" s="229" t="s">
        <v>46</v>
      </c>
      <c r="C217" s="230">
        <v>1920</v>
      </c>
      <c r="D217" s="231"/>
      <c r="E217" s="231"/>
      <c r="H217" s="231"/>
    </row>
    <row r="218" spans="1:8" s="220" customFormat="1" ht="30.75" customHeight="1">
      <c r="A218" s="204">
        <v>2082804</v>
      </c>
      <c r="B218" s="229" t="s">
        <v>211</v>
      </c>
      <c r="C218" s="230">
        <v>63</v>
      </c>
      <c r="D218" s="231"/>
      <c r="E218" s="231"/>
      <c r="H218" s="231"/>
    </row>
    <row r="219" spans="1:8" s="220" customFormat="1" ht="30.75" customHeight="1">
      <c r="A219" s="204">
        <v>20830</v>
      </c>
      <c r="B219" s="229" t="s">
        <v>213</v>
      </c>
      <c r="C219" s="230">
        <f>+C220+C221</f>
        <v>836</v>
      </c>
      <c r="D219" s="231"/>
      <c r="E219" s="231"/>
      <c r="H219" s="231"/>
    </row>
    <row r="220" spans="1:8" s="220" customFormat="1" ht="30.75" customHeight="1">
      <c r="A220" s="204">
        <v>2083001</v>
      </c>
      <c r="B220" s="229" t="s">
        <v>214</v>
      </c>
      <c r="C220" s="230">
        <v>613</v>
      </c>
      <c r="D220" s="231"/>
      <c r="E220" s="231"/>
      <c r="H220" s="231"/>
    </row>
    <row r="221" spans="1:8" s="220" customFormat="1" ht="30.75" customHeight="1">
      <c r="A221" s="204">
        <v>2083099</v>
      </c>
      <c r="B221" s="229" t="s">
        <v>215</v>
      </c>
      <c r="C221" s="230">
        <v>223</v>
      </c>
      <c r="D221" s="231"/>
      <c r="E221" s="231"/>
      <c r="H221" s="231"/>
    </row>
    <row r="222" spans="1:8" s="220" customFormat="1" ht="30.75" customHeight="1">
      <c r="A222" s="204">
        <v>20899</v>
      </c>
      <c r="B222" s="229" t="s">
        <v>216</v>
      </c>
      <c r="C222" s="230">
        <f>+C223</f>
        <v>13689</v>
      </c>
      <c r="D222" s="231"/>
      <c r="E222" s="231"/>
      <c r="H222" s="231"/>
    </row>
    <row r="223" spans="1:8" s="220" customFormat="1" ht="30.75" customHeight="1">
      <c r="A223" s="204">
        <v>2089999</v>
      </c>
      <c r="B223" s="229" t="s">
        <v>217</v>
      </c>
      <c r="C223" s="230">
        <f>13795-106</f>
        <v>13689</v>
      </c>
      <c r="D223" s="231"/>
      <c r="E223" s="231"/>
      <c r="H223" s="231"/>
    </row>
    <row r="224" spans="1:8" s="220" customFormat="1" ht="30.75" customHeight="1">
      <c r="A224" s="204">
        <v>210</v>
      </c>
      <c r="B224" s="229" t="s">
        <v>218</v>
      </c>
      <c r="C224" s="230">
        <f>+C225+C228+C231+C234+C240+C242+C245+C247+C249+C251+C260+C255+C257</f>
        <v>157559</v>
      </c>
      <c r="D224" s="231"/>
      <c r="E224" s="231"/>
      <c r="H224" s="231"/>
    </row>
    <row r="225" spans="1:8" s="220" customFormat="1" ht="30.75" customHeight="1">
      <c r="A225" s="204">
        <v>21001</v>
      </c>
      <c r="B225" s="229" t="s">
        <v>219</v>
      </c>
      <c r="C225" s="230">
        <f>+C226+C227</f>
        <v>2506</v>
      </c>
      <c r="D225" s="231"/>
      <c r="E225" s="231"/>
      <c r="H225" s="231"/>
    </row>
    <row r="226" spans="1:8" s="220" customFormat="1" ht="30.75" customHeight="1">
      <c r="A226" s="204">
        <v>2100101</v>
      </c>
      <c r="B226" s="229" t="s">
        <v>46</v>
      </c>
      <c r="C226" s="230">
        <f>2299-1</f>
        <v>2298</v>
      </c>
      <c r="D226" s="231"/>
      <c r="E226" s="231"/>
      <c r="H226" s="231"/>
    </row>
    <row r="227" spans="1:8" s="220" customFormat="1" ht="30.75" customHeight="1">
      <c r="A227" s="204">
        <v>2100199</v>
      </c>
      <c r="B227" s="229" t="s">
        <v>220</v>
      </c>
      <c r="C227" s="230">
        <v>208</v>
      </c>
      <c r="D227" s="231"/>
      <c r="E227" s="231"/>
      <c r="H227" s="231"/>
    </row>
    <row r="228" spans="1:8" s="220" customFormat="1" ht="30.75" customHeight="1">
      <c r="A228" s="204">
        <v>21002</v>
      </c>
      <c r="B228" s="229" t="s">
        <v>221</v>
      </c>
      <c r="C228" s="230">
        <f>+C229+C230</f>
        <v>10631</v>
      </c>
      <c r="D228" s="231"/>
      <c r="E228" s="231"/>
      <c r="H228" s="231"/>
    </row>
    <row r="229" spans="1:8" s="220" customFormat="1" ht="30.75" customHeight="1">
      <c r="A229" s="204">
        <v>2100201</v>
      </c>
      <c r="B229" s="229" t="s">
        <v>997</v>
      </c>
      <c r="C229" s="230">
        <v>20</v>
      </c>
      <c r="D229" s="231"/>
      <c r="E229" s="231"/>
      <c r="H229" s="231"/>
    </row>
    <row r="230" spans="1:8" s="220" customFormat="1" ht="30.75" customHeight="1">
      <c r="A230" s="204">
        <v>2100299</v>
      </c>
      <c r="B230" s="229" t="s">
        <v>222</v>
      </c>
      <c r="C230" s="230">
        <v>10611</v>
      </c>
      <c r="D230" s="231"/>
      <c r="E230" s="231"/>
      <c r="H230" s="231"/>
    </row>
    <row r="231" spans="1:8" s="220" customFormat="1" ht="30.75" customHeight="1">
      <c r="A231" s="204">
        <v>21003</v>
      </c>
      <c r="B231" s="229" t="s">
        <v>223</v>
      </c>
      <c r="C231" s="230">
        <f>+C232+C233</f>
        <v>41009</v>
      </c>
      <c r="D231" s="231"/>
      <c r="E231" s="231"/>
      <c r="H231" s="231"/>
    </row>
    <row r="232" spans="1:8" s="220" customFormat="1" ht="30.75" customHeight="1">
      <c r="A232" s="204">
        <v>2100302</v>
      </c>
      <c r="B232" s="229" t="s">
        <v>224</v>
      </c>
      <c r="C232" s="230">
        <v>35030</v>
      </c>
      <c r="D232" s="231"/>
      <c r="E232" s="231"/>
      <c r="H232" s="231"/>
    </row>
    <row r="233" spans="1:8" s="220" customFormat="1" ht="30.75" customHeight="1">
      <c r="A233" s="204">
        <v>2100399</v>
      </c>
      <c r="B233" s="229" t="s">
        <v>225</v>
      </c>
      <c r="C233" s="230">
        <v>5979</v>
      </c>
      <c r="D233" s="231"/>
      <c r="E233" s="231"/>
      <c r="H233" s="231"/>
    </row>
    <row r="234" spans="1:8" s="220" customFormat="1" ht="30.75" customHeight="1">
      <c r="A234" s="204">
        <v>21004</v>
      </c>
      <c r="B234" s="229" t="s">
        <v>226</v>
      </c>
      <c r="C234" s="230">
        <f>+C235+C236+C237+C238+C239</f>
        <v>19246</v>
      </c>
      <c r="D234" s="231"/>
      <c r="E234" s="231"/>
      <c r="H234" s="231"/>
    </row>
    <row r="235" spans="1:8" s="220" customFormat="1" ht="30.75" customHeight="1">
      <c r="A235" s="204">
        <v>2100401</v>
      </c>
      <c r="B235" s="229" t="s">
        <v>227</v>
      </c>
      <c r="C235" s="230">
        <v>2940</v>
      </c>
      <c r="D235" s="231"/>
      <c r="E235" s="231"/>
      <c r="H235" s="231"/>
    </row>
    <row r="236" spans="1:8" s="220" customFormat="1" ht="30.75" customHeight="1">
      <c r="A236" s="204">
        <v>2100405</v>
      </c>
      <c r="B236" s="229" t="s">
        <v>229</v>
      </c>
      <c r="C236" s="230">
        <v>308</v>
      </c>
      <c r="D236" s="231"/>
      <c r="E236" s="231"/>
      <c r="H236" s="231"/>
    </row>
    <row r="237" spans="1:8" s="220" customFormat="1" ht="30.75" customHeight="1">
      <c r="A237" s="204">
        <v>2100408</v>
      </c>
      <c r="B237" s="229" t="s">
        <v>230</v>
      </c>
      <c r="C237" s="230">
        <v>14836</v>
      </c>
      <c r="D237" s="231"/>
      <c r="E237" s="231"/>
      <c r="H237" s="231"/>
    </row>
    <row r="238" spans="1:8" s="220" customFormat="1" ht="30.75" customHeight="1">
      <c r="A238" s="204">
        <v>2100409</v>
      </c>
      <c r="B238" s="229" t="s">
        <v>231</v>
      </c>
      <c r="C238" s="230">
        <v>432</v>
      </c>
      <c r="D238" s="231"/>
      <c r="E238" s="231"/>
      <c r="H238" s="231"/>
    </row>
    <row r="239" spans="1:8" s="220" customFormat="1" ht="30.75" customHeight="1">
      <c r="A239" s="204">
        <v>2100499</v>
      </c>
      <c r="B239" s="229" t="s">
        <v>232</v>
      </c>
      <c r="C239" s="230">
        <v>730</v>
      </c>
      <c r="D239" s="231"/>
      <c r="E239" s="231"/>
      <c r="H239" s="231"/>
    </row>
    <row r="240" spans="1:8" s="220" customFormat="1" ht="30.75" customHeight="1">
      <c r="A240" s="204">
        <v>21007</v>
      </c>
      <c r="B240" s="229" t="s">
        <v>233</v>
      </c>
      <c r="C240" s="230">
        <f>+C241</f>
        <v>16871</v>
      </c>
      <c r="D240" s="231"/>
      <c r="E240" s="231"/>
      <c r="H240" s="231"/>
    </row>
    <row r="241" spans="1:8" s="220" customFormat="1" ht="30.75" customHeight="1">
      <c r="A241" s="204">
        <v>2100799</v>
      </c>
      <c r="B241" s="229" t="s">
        <v>234</v>
      </c>
      <c r="C241" s="230">
        <f>16878-7</f>
        <v>16871</v>
      </c>
      <c r="D241" s="231"/>
      <c r="E241" s="231"/>
      <c r="H241" s="231"/>
    </row>
    <row r="242" spans="1:8" s="220" customFormat="1" ht="30.75" customHeight="1">
      <c r="A242" s="204">
        <v>21011</v>
      </c>
      <c r="B242" s="229" t="s">
        <v>235</v>
      </c>
      <c r="C242" s="230">
        <f>+C243+C244</f>
        <v>2636</v>
      </c>
      <c r="D242" s="231"/>
      <c r="E242" s="231"/>
      <c r="H242" s="231"/>
    </row>
    <row r="243" spans="1:8" s="220" customFormat="1" ht="30.75" customHeight="1">
      <c r="A243" s="204">
        <v>2101103</v>
      </c>
      <c r="B243" s="229" t="s">
        <v>236</v>
      </c>
      <c r="C243" s="230">
        <v>1800</v>
      </c>
      <c r="D243" s="231"/>
      <c r="E243" s="231"/>
      <c r="H243" s="231"/>
    </row>
    <row r="244" spans="1:8" s="220" customFormat="1" ht="30.75" customHeight="1">
      <c r="A244" s="204">
        <v>2101199</v>
      </c>
      <c r="B244" s="229" t="s">
        <v>237</v>
      </c>
      <c r="C244" s="230">
        <v>836</v>
      </c>
      <c r="D244" s="231"/>
      <c r="E244" s="231"/>
      <c r="H244" s="231"/>
    </row>
    <row r="245" spans="1:8" s="220" customFormat="1" ht="30.75" customHeight="1">
      <c r="A245" s="204">
        <v>21012</v>
      </c>
      <c r="B245" s="229" t="s">
        <v>238</v>
      </c>
      <c r="C245" s="230">
        <f>+C246</f>
        <v>43055</v>
      </c>
      <c r="D245" s="231"/>
      <c r="E245" s="231"/>
      <c r="H245" s="231"/>
    </row>
    <row r="246" spans="1:8" s="220" customFormat="1" ht="30.75" customHeight="1">
      <c r="A246" s="204">
        <v>2101202</v>
      </c>
      <c r="B246" s="229" t="s">
        <v>239</v>
      </c>
      <c r="C246" s="230">
        <v>43055</v>
      </c>
      <c r="D246" s="231"/>
      <c r="E246" s="231"/>
      <c r="H246" s="231"/>
    </row>
    <row r="247" spans="1:8" s="220" customFormat="1" ht="30.75" customHeight="1">
      <c r="A247" s="204">
        <v>21013</v>
      </c>
      <c r="B247" s="229" t="s">
        <v>240</v>
      </c>
      <c r="C247" s="230">
        <f>C248</f>
        <v>2592</v>
      </c>
      <c r="D247" s="231"/>
      <c r="E247" s="231"/>
      <c r="H247" s="231"/>
    </row>
    <row r="248" spans="1:8" s="220" customFormat="1" ht="30.75" customHeight="1">
      <c r="A248" s="204">
        <v>2101301</v>
      </c>
      <c r="B248" s="229" t="s">
        <v>241</v>
      </c>
      <c r="C248" s="230">
        <v>2592</v>
      </c>
      <c r="D248" s="231"/>
      <c r="E248" s="231"/>
      <c r="H248" s="231"/>
    </row>
    <row r="249" spans="1:8" s="220" customFormat="1" ht="30.75" customHeight="1">
      <c r="A249" s="204">
        <v>21014</v>
      </c>
      <c r="B249" s="229" t="s">
        <v>242</v>
      </c>
      <c r="C249" s="230">
        <f>C250</f>
        <v>192</v>
      </c>
      <c r="D249" s="231"/>
      <c r="E249" s="231"/>
      <c r="H249" s="231"/>
    </row>
    <row r="250" spans="1:8" s="220" customFormat="1" ht="30.75" customHeight="1">
      <c r="A250" s="204">
        <v>2101401</v>
      </c>
      <c r="B250" s="229" t="s">
        <v>243</v>
      </c>
      <c r="C250" s="230">
        <v>192</v>
      </c>
      <c r="D250" s="231"/>
      <c r="E250" s="231"/>
      <c r="H250" s="231"/>
    </row>
    <row r="251" spans="1:8" s="220" customFormat="1" ht="30.75" customHeight="1">
      <c r="A251" s="204">
        <v>21015</v>
      </c>
      <c r="B251" s="229" t="s">
        <v>244</v>
      </c>
      <c r="C251" s="230">
        <f>+C252+C253+C254</f>
        <v>1657</v>
      </c>
      <c r="D251" s="231"/>
      <c r="E251" s="231"/>
      <c r="H251" s="231"/>
    </row>
    <row r="252" spans="1:8" s="220" customFormat="1" ht="30.75" customHeight="1">
      <c r="A252" s="204">
        <v>2101501</v>
      </c>
      <c r="B252" s="229" t="s">
        <v>46</v>
      </c>
      <c r="C252" s="230">
        <v>1487</v>
      </c>
      <c r="D252" s="231"/>
      <c r="E252" s="231"/>
      <c r="H252" s="231"/>
    </row>
    <row r="253" spans="1:8" s="220" customFormat="1" ht="30.75" customHeight="1">
      <c r="A253" s="204">
        <v>2101502</v>
      </c>
      <c r="B253" s="229" t="s">
        <v>51</v>
      </c>
      <c r="C253" s="230">
        <v>15</v>
      </c>
      <c r="D253" s="231"/>
      <c r="E253" s="231"/>
      <c r="H253" s="231"/>
    </row>
    <row r="254" spans="1:8" s="220" customFormat="1" ht="30.75" customHeight="1">
      <c r="A254" s="204">
        <v>2101599</v>
      </c>
      <c r="B254" s="229" t="s">
        <v>245</v>
      </c>
      <c r="C254" s="230">
        <v>155</v>
      </c>
      <c r="D254" s="231"/>
      <c r="E254" s="231"/>
      <c r="H254" s="231"/>
    </row>
    <row r="255" spans="1:8" s="220" customFormat="1" ht="30.75" customHeight="1">
      <c r="A255" s="204">
        <v>21017</v>
      </c>
      <c r="B255" s="229" t="s">
        <v>246</v>
      </c>
      <c r="C255" s="230">
        <f>+C256</f>
        <v>53</v>
      </c>
      <c r="D255" s="231"/>
      <c r="E255" s="231"/>
      <c r="H255" s="231"/>
    </row>
    <row r="256" spans="1:8" s="220" customFormat="1" ht="30.75" customHeight="1">
      <c r="A256" s="204">
        <v>2101799</v>
      </c>
      <c r="B256" s="229" t="s">
        <v>248</v>
      </c>
      <c r="C256" s="230">
        <v>53</v>
      </c>
      <c r="D256" s="231"/>
      <c r="E256" s="231"/>
      <c r="H256" s="231"/>
    </row>
    <row r="257" spans="1:8" s="220" customFormat="1" ht="30.75" customHeight="1">
      <c r="A257" s="204">
        <v>21019</v>
      </c>
      <c r="B257" s="229" t="s">
        <v>998</v>
      </c>
      <c r="C257" s="230">
        <f>+C258+C259</f>
        <v>14111</v>
      </c>
      <c r="D257" s="231"/>
      <c r="E257" s="231"/>
      <c r="H257" s="231"/>
    </row>
    <row r="258" spans="1:8" s="220" customFormat="1" ht="30.75" customHeight="1">
      <c r="A258" s="204">
        <v>2101902</v>
      </c>
      <c r="B258" s="229" t="s">
        <v>999</v>
      </c>
      <c r="C258" s="230">
        <v>8519</v>
      </c>
      <c r="D258" s="231"/>
      <c r="E258" s="231"/>
      <c r="H258" s="231"/>
    </row>
    <row r="259" spans="1:8" s="220" customFormat="1" ht="30.75" customHeight="1">
      <c r="A259" s="204">
        <v>2101999</v>
      </c>
      <c r="B259" s="229" t="s">
        <v>1000</v>
      </c>
      <c r="C259" s="230">
        <v>5592</v>
      </c>
      <c r="D259" s="231"/>
      <c r="E259" s="231"/>
      <c r="H259" s="231"/>
    </row>
    <row r="260" spans="1:8" s="220" customFormat="1" ht="30.75" customHeight="1">
      <c r="A260" s="204">
        <v>21099</v>
      </c>
      <c r="B260" s="229" t="s">
        <v>246</v>
      </c>
      <c r="C260" s="230">
        <f>+C261</f>
        <v>3000</v>
      </c>
      <c r="D260" s="231"/>
      <c r="E260" s="231"/>
      <c r="H260" s="231"/>
    </row>
    <row r="261" spans="1:8" s="220" customFormat="1" ht="30.75" customHeight="1">
      <c r="A261" s="204">
        <v>2109999</v>
      </c>
      <c r="B261" s="229" t="s">
        <v>1001</v>
      </c>
      <c r="C261" s="230">
        <v>3000</v>
      </c>
      <c r="D261" s="231"/>
      <c r="E261" s="231"/>
      <c r="H261" s="231"/>
    </row>
    <row r="262" spans="1:8" s="220" customFormat="1" ht="30.75" customHeight="1">
      <c r="A262" s="204">
        <v>211</v>
      </c>
      <c r="B262" s="229" t="s">
        <v>251</v>
      </c>
      <c r="C262" s="230">
        <f>+C263+C265+C268+C272</f>
        <v>42107</v>
      </c>
      <c r="D262" s="231"/>
      <c r="E262" s="231"/>
      <c r="H262" s="231"/>
    </row>
    <row r="263" spans="1:8" s="220" customFormat="1" ht="30.75" customHeight="1">
      <c r="A263" s="204">
        <v>21101</v>
      </c>
      <c r="B263" s="229" t="s">
        <v>252</v>
      </c>
      <c r="C263" s="230">
        <f>+C264</f>
        <v>3534</v>
      </c>
      <c r="D263" s="231"/>
      <c r="E263" s="231"/>
      <c r="H263" s="231"/>
    </row>
    <row r="264" spans="1:8" s="220" customFormat="1" ht="30.75" customHeight="1">
      <c r="A264" s="204">
        <v>2110101</v>
      </c>
      <c r="B264" s="229" t="s">
        <v>46</v>
      </c>
      <c r="C264" s="230">
        <v>3534</v>
      </c>
      <c r="D264" s="231"/>
      <c r="E264" s="231"/>
      <c r="H264" s="231"/>
    </row>
    <row r="265" spans="1:8" s="220" customFormat="1" ht="30.75" customHeight="1">
      <c r="A265" s="204">
        <v>21103</v>
      </c>
      <c r="B265" s="229" t="s">
        <v>253</v>
      </c>
      <c r="C265" s="230">
        <f>+C266+C267</f>
        <v>33423</v>
      </c>
      <c r="D265" s="231"/>
      <c r="E265" s="231"/>
      <c r="H265" s="231"/>
    </row>
    <row r="266" spans="1:8" s="220" customFormat="1" ht="30.75" customHeight="1">
      <c r="A266" s="204">
        <v>2110301</v>
      </c>
      <c r="B266" s="229" t="s">
        <v>254</v>
      </c>
      <c r="C266" s="230">
        <f>263+6727</f>
        <v>6990</v>
      </c>
      <c r="D266" s="231"/>
      <c r="E266" s="231"/>
      <c r="H266" s="231"/>
    </row>
    <row r="267" spans="1:8" s="220" customFormat="1" ht="30.75" customHeight="1">
      <c r="A267" s="204">
        <v>2110302</v>
      </c>
      <c r="B267" s="229" t="s">
        <v>255</v>
      </c>
      <c r="C267" s="230">
        <f>253+26180</f>
        <v>26433</v>
      </c>
      <c r="D267" s="231"/>
      <c r="E267" s="231"/>
      <c r="H267" s="231"/>
    </row>
    <row r="268" spans="1:8" s="220" customFormat="1" ht="30.75" customHeight="1">
      <c r="A268" s="204">
        <v>21104</v>
      </c>
      <c r="B268" s="229" t="s">
        <v>256</v>
      </c>
      <c r="C268" s="230">
        <f>+C269+C270+C271</f>
        <v>3386</v>
      </c>
      <c r="D268" s="231"/>
      <c r="E268" s="231"/>
      <c r="H268" s="231"/>
    </row>
    <row r="269" spans="1:8" s="220" customFormat="1" ht="30.75" customHeight="1">
      <c r="A269" s="204">
        <v>2110401</v>
      </c>
      <c r="B269" s="229" t="s">
        <v>1002</v>
      </c>
      <c r="C269" s="230">
        <v>2910</v>
      </c>
      <c r="D269" s="231"/>
      <c r="E269" s="231"/>
      <c r="H269" s="231"/>
    </row>
    <row r="270" spans="1:8" s="220" customFormat="1" ht="30.75" customHeight="1">
      <c r="A270" s="204">
        <v>2110406</v>
      </c>
      <c r="B270" s="229" t="s">
        <v>257</v>
      </c>
      <c r="C270" s="230">
        <v>84</v>
      </c>
      <c r="D270" s="231"/>
      <c r="E270" s="231"/>
      <c r="H270" s="231"/>
    </row>
    <row r="271" spans="1:8" s="220" customFormat="1" ht="30.75" customHeight="1">
      <c r="A271" s="204">
        <v>2110499</v>
      </c>
      <c r="B271" s="229" t="s">
        <v>414</v>
      </c>
      <c r="C271" s="230">
        <v>392</v>
      </c>
      <c r="D271" s="231"/>
      <c r="E271" s="231"/>
      <c r="H271" s="231"/>
    </row>
    <row r="272" spans="1:8" s="220" customFormat="1" ht="30.75" customHeight="1">
      <c r="A272" s="204">
        <v>21199</v>
      </c>
      <c r="B272" s="229" t="s">
        <v>258</v>
      </c>
      <c r="C272" s="230">
        <f>C273</f>
        <v>1764</v>
      </c>
      <c r="D272" s="231"/>
      <c r="E272" s="231"/>
      <c r="H272" s="231"/>
    </row>
    <row r="273" spans="1:8" s="220" customFormat="1" ht="30.75" customHeight="1">
      <c r="A273" s="204">
        <v>2119999</v>
      </c>
      <c r="B273" s="229" t="s">
        <v>259</v>
      </c>
      <c r="C273" s="230">
        <v>1764</v>
      </c>
      <c r="D273" s="231"/>
      <c r="E273" s="231"/>
      <c r="H273" s="231"/>
    </row>
    <row r="274" spans="1:8" s="220" customFormat="1" ht="30.75" customHeight="1">
      <c r="A274" s="204">
        <v>212</v>
      </c>
      <c r="B274" s="229" t="s">
        <v>260</v>
      </c>
      <c r="C274" s="230">
        <f>+C275+C279+C281+C283</f>
        <v>57083</v>
      </c>
      <c r="D274" s="231"/>
      <c r="E274" s="231"/>
      <c r="H274" s="231"/>
    </row>
    <row r="275" spans="1:8" s="220" customFormat="1" ht="30.75" customHeight="1">
      <c r="A275" s="204">
        <v>21201</v>
      </c>
      <c r="B275" s="229" t="s">
        <v>261</v>
      </c>
      <c r="C275" s="230">
        <f>+C276+C277+C278</f>
        <v>13581</v>
      </c>
      <c r="D275" s="231"/>
      <c r="E275" s="231"/>
      <c r="H275" s="231"/>
    </row>
    <row r="276" spans="1:8" s="220" customFormat="1" ht="30.75" customHeight="1">
      <c r="A276" s="204">
        <v>2120101</v>
      </c>
      <c r="B276" s="229" t="s">
        <v>46</v>
      </c>
      <c r="C276" s="230">
        <f>12392+20</f>
        <v>12412</v>
      </c>
      <c r="D276" s="231"/>
      <c r="E276" s="231"/>
      <c r="H276" s="231"/>
    </row>
    <row r="277" spans="1:8" s="220" customFormat="1" ht="30.75" customHeight="1">
      <c r="A277" s="204">
        <v>2120104</v>
      </c>
      <c r="B277" s="229" t="s">
        <v>262</v>
      </c>
      <c r="C277" s="230">
        <v>557</v>
      </c>
      <c r="D277" s="231"/>
      <c r="E277" s="231"/>
      <c r="H277" s="231"/>
    </row>
    <row r="278" spans="1:8" s="220" customFormat="1" ht="30.75" customHeight="1">
      <c r="A278" s="204">
        <v>2120199</v>
      </c>
      <c r="B278" s="229" t="s">
        <v>263</v>
      </c>
      <c r="C278" s="230">
        <v>612</v>
      </c>
      <c r="D278" s="231"/>
      <c r="E278" s="231"/>
      <c r="H278" s="231"/>
    </row>
    <row r="279" spans="1:8" s="220" customFormat="1" ht="30.75" customHeight="1">
      <c r="A279" s="204">
        <v>21203</v>
      </c>
      <c r="B279" s="229" t="s">
        <v>264</v>
      </c>
      <c r="C279" s="230">
        <f>+C280</f>
        <v>6973</v>
      </c>
      <c r="D279" s="231"/>
      <c r="E279" s="231"/>
      <c r="H279" s="231"/>
    </row>
    <row r="280" spans="1:8" s="220" customFormat="1" ht="30.75" customHeight="1">
      <c r="A280" s="204">
        <v>2120399</v>
      </c>
      <c r="B280" s="229" t="s">
        <v>265</v>
      </c>
      <c r="C280" s="230">
        <f>8355-1382</f>
        <v>6973</v>
      </c>
      <c r="D280" s="231"/>
      <c r="E280" s="231"/>
      <c r="H280" s="231"/>
    </row>
    <row r="281" spans="1:8" s="220" customFormat="1" ht="30.75" customHeight="1">
      <c r="A281" s="204">
        <v>21205</v>
      </c>
      <c r="B281" s="229" t="s">
        <v>266</v>
      </c>
      <c r="C281" s="230">
        <f>C282</f>
        <v>4926</v>
      </c>
      <c r="D281" s="231"/>
      <c r="E281" s="231"/>
      <c r="H281" s="231"/>
    </row>
    <row r="282" spans="1:8" s="220" customFormat="1" ht="30.75" customHeight="1">
      <c r="A282" s="204">
        <v>2120501</v>
      </c>
      <c r="B282" s="229" t="s">
        <v>267</v>
      </c>
      <c r="C282" s="230">
        <f>6023-1097</f>
        <v>4926</v>
      </c>
      <c r="D282" s="231"/>
      <c r="E282" s="231"/>
      <c r="H282" s="231"/>
    </row>
    <row r="283" spans="1:8" s="220" customFormat="1" ht="30.75" customHeight="1">
      <c r="A283" s="204">
        <v>21299</v>
      </c>
      <c r="B283" s="229" t="s">
        <v>268</v>
      </c>
      <c r="C283" s="230">
        <f>C284</f>
        <v>31603</v>
      </c>
      <c r="D283" s="231"/>
      <c r="E283" s="231"/>
      <c r="H283" s="231"/>
    </row>
    <row r="284" spans="1:8" s="220" customFormat="1" ht="30.75" customHeight="1">
      <c r="A284" s="204">
        <v>2129999</v>
      </c>
      <c r="B284" s="229" t="s">
        <v>269</v>
      </c>
      <c r="C284" s="230">
        <f>77748-9550-36595</f>
        <v>31603</v>
      </c>
      <c r="D284" s="231"/>
      <c r="E284" s="231"/>
      <c r="H284" s="231"/>
    </row>
    <row r="285" spans="1:8" s="220" customFormat="1" ht="30.75" customHeight="1">
      <c r="A285" s="204">
        <v>213</v>
      </c>
      <c r="B285" s="229" t="s">
        <v>270</v>
      </c>
      <c r="C285" s="230">
        <f>+C286+C300+C307+C317+C320+C323</f>
        <v>94413</v>
      </c>
      <c r="D285" s="231"/>
      <c r="E285" s="231"/>
      <c r="H285" s="231"/>
    </row>
    <row r="286" spans="1:8" s="220" customFormat="1" ht="30.75" customHeight="1">
      <c r="A286" s="204">
        <v>21301</v>
      </c>
      <c r="B286" s="229" t="s">
        <v>271</v>
      </c>
      <c r="C286" s="230">
        <f>+C287+C288+C289+C290+C291+C292+C293+C294+C295+C296+C297+C298+C299</f>
        <v>38004</v>
      </c>
      <c r="D286" s="231"/>
      <c r="E286" s="231"/>
      <c r="H286" s="231"/>
    </row>
    <row r="287" spans="1:8" s="220" customFormat="1" ht="30.75" customHeight="1">
      <c r="A287" s="204">
        <v>2130101</v>
      </c>
      <c r="B287" s="229" t="s">
        <v>46</v>
      </c>
      <c r="C287" s="230">
        <v>7619</v>
      </c>
      <c r="D287" s="231"/>
      <c r="E287" s="231"/>
      <c r="H287" s="231"/>
    </row>
    <row r="288" spans="1:8" s="220" customFormat="1" ht="30.75" customHeight="1">
      <c r="A288" s="204">
        <v>2130104</v>
      </c>
      <c r="B288" s="229" t="s">
        <v>53</v>
      </c>
      <c r="C288" s="230">
        <v>371</v>
      </c>
      <c r="D288" s="231"/>
      <c r="E288" s="231"/>
      <c r="H288" s="231"/>
    </row>
    <row r="289" spans="1:8" s="220" customFormat="1" ht="30.75" customHeight="1">
      <c r="A289" s="204">
        <v>2130108</v>
      </c>
      <c r="B289" s="229" t="s">
        <v>272</v>
      </c>
      <c r="C289" s="230">
        <f>111+492</f>
        <v>603</v>
      </c>
      <c r="D289" s="231"/>
      <c r="E289" s="231"/>
      <c r="H289" s="231"/>
    </row>
    <row r="290" spans="1:8" s="220" customFormat="1" ht="30.75" customHeight="1">
      <c r="A290" s="204">
        <v>2130110</v>
      </c>
      <c r="B290" s="229" t="s">
        <v>273</v>
      </c>
      <c r="C290" s="230">
        <v>2</v>
      </c>
      <c r="D290" s="231"/>
      <c r="E290" s="231"/>
      <c r="H290" s="231"/>
    </row>
    <row r="291" spans="1:8" s="220" customFormat="1" ht="30.75" customHeight="1">
      <c r="A291" s="204">
        <v>2130119</v>
      </c>
      <c r="B291" s="229" t="s">
        <v>274</v>
      </c>
      <c r="C291" s="230">
        <f>277+916</f>
        <v>1193</v>
      </c>
      <c r="D291" s="231"/>
      <c r="E291" s="231"/>
      <c r="H291" s="231"/>
    </row>
    <row r="292" spans="1:8" s="220" customFormat="1" ht="30.75" customHeight="1">
      <c r="A292" s="204">
        <v>2130120</v>
      </c>
      <c r="B292" s="229" t="s">
        <v>275</v>
      </c>
      <c r="C292" s="230">
        <v>10</v>
      </c>
      <c r="D292" s="231"/>
      <c r="E292" s="231"/>
      <c r="H292" s="231"/>
    </row>
    <row r="293" spans="1:8" s="220" customFormat="1" ht="30.75" customHeight="1">
      <c r="A293" s="204">
        <v>2130122</v>
      </c>
      <c r="B293" s="229" t="s">
        <v>276</v>
      </c>
      <c r="C293" s="230">
        <f>2815+2071</f>
        <v>4886</v>
      </c>
      <c r="D293" s="231"/>
      <c r="E293" s="231"/>
      <c r="H293" s="231"/>
    </row>
    <row r="294" spans="1:8" s="220" customFormat="1" ht="30.75" customHeight="1">
      <c r="A294" s="204">
        <v>2130124</v>
      </c>
      <c r="B294" s="229" t="s">
        <v>1004</v>
      </c>
      <c r="C294" s="230">
        <v>114</v>
      </c>
      <c r="D294" s="231"/>
      <c r="E294" s="231"/>
      <c r="H294" s="231"/>
    </row>
    <row r="295" spans="1:8" s="220" customFormat="1" ht="30.75" customHeight="1">
      <c r="A295" s="204">
        <v>2130126</v>
      </c>
      <c r="B295" s="229" t="s">
        <v>1003</v>
      </c>
      <c r="C295" s="230">
        <f>1689+2417</f>
        <v>4106</v>
      </c>
      <c r="D295" s="231"/>
      <c r="E295" s="231"/>
      <c r="H295" s="231"/>
    </row>
    <row r="296" spans="1:8" s="220" customFormat="1" ht="30.75" customHeight="1">
      <c r="A296" s="204">
        <v>2130135</v>
      </c>
      <c r="B296" s="229" t="s">
        <v>278</v>
      </c>
      <c r="C296" s="230">
        <v>601</v>
      </c>
      <c r="D296" s="231"/>
      <c r="E296" s="231"/>
      <c r="H296" s="231"/>
    </row>
    <row r="297" spans="1:8" s="220" customFormat="1" ht="30.75" customHeight="1">
      <c r="A297" s="204">
        <v>2130148</v>
      </c>
      <c r="B297" s="229" t="s">
        <v>279</v>
      </c>
      <c r="C297" s="230">
        <v>2426</v>
      </c>
      <c r="D297" s="231"/>
      <c r="E297" s="231"/>
      <c r="H297" s="231"/>
    </row>
    <row r="298" spans="1:8" s="220" customFormat="1" ht="30.75" customHeight="1">
      <c r="A298" s="204">
        <v>2130153</v>
      </c>
      <c r="B298" s="229" t="s">
        <v>280</v>
      </c>
      <c r="C298" s="230">
        <f>11649-838</f>
        <v>10811</v>
      </c>
      <c r="D298" s="231"/>
      <c r="E298" s="231"/>
      <c r="H298" s="231"/>
    </row>
    <row r="299" spans="1:8" s="220" customFormat="1" ht="30.75" customHeight="1">
      <c r="A299" s="204">
        <v>2130199</v>
      </c>
      <c r="B299" s="229" t="s">
        <v>281</v>
      </c>
      <c r="C299" s="230">
        <f>573+3282+1407</f>
        <v>5262</v>
      </c>
      <c r="D299" s="231"/>
      <c r="E299" s="231"/>
      <c r="H299" s="231"/>
    </row>
    <row r="300" spans="1:8" s="220" customFormat="1" ht="30.75" customHeight="1">
      <c r="A300" s="204">
        <v>21302</v>
      </c>
      <c r="B300" s="229" t="s">
        <v>282</v>
      </c>
      <c r="C300" s="230">
        <f>+C301+C302+C303+C304+C306+C305</f>
        <v>1522</v>
      </c>
      <c r="D300" s="231"/>
      <c r="E300" s="231"/>
      <c r="H300" s="231"/>
    </row>
    <row r="301" spans="1:8" s="220" customFormat="1" ht="30.75" customHeight="1">
      <c r="A301" s="204">
        <v>2130205</v>
      </c>
      <c r="B301" s="229" t="s">
        <v>1006</v>
      </c>
      <c r="C301" s="230">
        <v>187</v>
      </c>
      <c r="D301" s="231"/>
      <c r="E301" s="231"/>
      <c r="H301" s="231"/>
    </row>
    <row r="302" spans="1:8" s="220" customFormat="1" ht="30.75" customHeight="1">
      <c r="A302" s="204">
        <v>2130207</v>
      </c>
      <c r="B302" s="229" t="s">
        <v>283</v>
      </c>
      <c r="C302" s="230">
        <f>10+10</f>
        <v>20</v>
      </c>
      <c r="D302" s="231"/>
      <c r="E302" s="231"/>
      <c r="H302" s="231"/>
    </row>
    <row r="303" spans="1:8" s="220" customFormat="1" ht="30.75" customHeight="1">
      <c r="A303" s="204">
        <v>2130209</v>
      </c>
      <c r="B303" s="229" t="s">
        <v>1005</v>
      </c>
      <c r="C303" s="230">
        <f>123+165</f>
        <v>288</v>
      </c>
      <c r="D303" s="231"/>
      <c r="E303" s="231"/>
      <c r="H303" s="231"/>
    </row>
    <row r="304" spans="1:8" s="220" customFormat="1" ht="30.75" customHeight="1">
      <c r="A304" s="204">
        <v>2130234</v>
      </c>
      <c r="B304" s="229" t="s">
        <v>284</v>
      </c>
      <c r="C304" s="230">
        <f>52+830-6</f>
        <v>876</v>
      </c>
      <c r="D304" s="231"/>
      <c r="E304" s="231"/>
      <c r="H304" s="231"/>
    </row>
    <row r="305" spans="1:8" s="220" customFormat="1" ht="30.75" customHeight="1">
      <c r="A305" s="204">
        <v>2130237</v>
      </c>
      <c r="B305" s="229" t="s">
        <v>416</v>
      </c>
      <c r="C305" s="230">
        <v>63</v>
      </c>
      <c r="D305" s="231"/>
      <c r="E305" s="231"/>
      <c r="H305" s="231"/>
    </row>
    <row r="306" spans="1:8" s="220" customFormat="1" ht="30.75" customHeight="1">
      <c r="A306" s="204">
        <v>2130299</v>
      </c>
      <c r="B306" s="229" t="s">
        <v>1014</v>
      </c>
      <c r="C306" s="230">
        <v>88</v>
      </c>
      <c r="D306" s="231"/>
      <c r="E306" s="231"/>
      <c r="H306" s="231"/>
    </row>
    <row r="307" spans="1:8" s="220" customFormat="1" ht="30.75" customHeight="1">
      <c r="A307" s="204">
        <v>21303</v>
      </c>
      <c r="B307" s="229" t="s">
        <v>285</v>
      </c>
      <c r="C307" s="230">
        <f>+C308+C309+C310+C311+C312+C313+C314+C316+C315</f>
        <v>8436</v>
      </c>
      <c r="D307" s="231"/>
      <c r="E307" s="231"/>
      <c r="H307" s="231"/>
    </row>
    <row r="308" spans="1:8" s="220" customFormat="1" ht="30.75" customHeight="1">
      <c r="A308" s="204">
        <v>2130301</v>
      </c>
      <c r="B308" s="229" t="s">
        <v>46</v>
      </c>
      <c r="C308" s="230">
        <f>1+4315</f>
        <v>4316</v>
      </c>
      <c r="D308" s="231"/>
      <c r="E308" s="231"/>
      <c r="H308" s="231"/>
    </row>
    <row r="309" spans="1:8" s="220" customFormat="1" ht="30.75" customHeight="1">
      <c r="A309" s="204">
        <v>2130303</v>
      </c>
      <c r="B309" s="229" t="s">
        <v>52</v>
      </c>
      <c r="C309" s="230">
        <v>21</v>
      </c>
      <c r="D309" s="231"/>
      <c r="E309" s="231"/>
      <c r="H309" s="231"/>
    </row>
    <row r="310" spans="1:8" s="220" customFormat="1" ht="30.75" customHeight="1">
      <c r="A310" s="204">
        <v>2130305</v>
      </c>
      <c r="B310" s="229" t="s">
        <v>286</v>
      </c>
      <c r="C310" s="230">
        <f>2430-234</f>
        <v>2196</v>
      </c>
      <c r="D310" s="231"/>
      <c r="E310" s="231"/>
      <c r="H310" s="231"/>
    </row>
    <row r="311" spans="1:8" s="220" customFormat="1" ht="30.75" customHeight="1">
      <c r="A311" s="204">
        <v>2130306</v>
      </c>
      <c r="B311" s="229" t="s">
        <v>287</v>
      </c>
      <c r="C311" s="230">
        <v>1365</v>
      </c>
      <c r="D311" s="231"/>
      <c r="E311" s="231"/>
      <c r="H311" s="231"/>
    </row>
    <row r="312" spans="1:8" s="220" customFormat="1" ht="30.75" customHeight="1">
      <c r="A312" s="204">
        <v>2130310</v>
      </c>
      <c r="B312" s="229" t="s">
        <v>417</v>
      </c>
      <c r="C312" s="230">
        <v>160</v>
      </c>
      <c r="D312" s="231"/>
      <c r="E312" s="231"/>
      <c r="H312" s="231"/>
    </row>
    <row r="313" spans="1:8" s="220" customFormat="1" ht="30.75" customHeight="1">
      <c r="A313" s="204">
        <v>2130313</v>
      </c>
      <c r="B313" s="229" t="s">
        <v>288</v>
      </c>
      <c r="C313" s="230">
        <v>30</v>
      </c>
      <c r="D313" s="231"/>
      <c r="E313" s="231"/>
      <c r="H313" s="231"/>
    </row>
    <row r="314" spans="1:8" s="220" customFormat="1" ht="30.75" customHeight="1">
      <c r="A314" s="204">
        <v>2130314</v>
      </c>
      <c r="B314" s="229" t="s">
        <v>289</v>
      </c>
      <c r="C314" s="230">
        <f>4+73</f>
        <v>77</v>
      </c>
      <c r="D314" s="231"/>
      <c r="E314" s="231"/>
      <c r="H314" s="231"/>
    </row>
    <row r="315" spans="1:8" s="220" customFormat="1" ht="30.75" customHeight="1">
      <c r="A315" s="204">
        <v>2130319</v>
      </c>
      <c r="B315" s="229" t="s">
        <v>290</v>
      </c>
      <c r="C315" s="230">
        <v>41</v>
      </c>
      <c r="D315" s="231"/>
      <c r="E315" s="231"/>
      <c r="H315" s="231"/>
    </row>
    <row r="316" spans="1:8" s="220" customFormat="1" ht="30.75" customHeight="1">
      <c r="A316" s="204">
        <v>2130335</v>
      </c>
      <c r="B316" s="229" t="s">
        <v>1015</v>
      </c>
      <c r="C316" s="230">
        <v>230</v>
      </c>
      <c r="D316" s="231"/>
      <c r="E316" s="231"/>
      <c r="H316" s="231"/>
    </row>
    <row r="317" spans="1:8" s="220" customFormat="1" ht="30.75" customHeight="1">
      <c r="A317" s="204">
        <v>21305</v>
      </c>
      <c r="B317" s="229" t="s">
        <v>292</v>
      </c>
      <c r="C317" s="230">
        <f>+C318+C319</f>
        <v>25925</v>
      </c>
      <c r="D317" s="231"/>
      <c r="E317" s="231"/>
      <c r="H317" s="231"/>
    </row>
    <row r="318" spans="1:8" s="220" customFormat="1" ht="30.75" customHeight="1">
      <c r="A318" s="204">
        <v>2130505</v>
      </c>
      <c r="B318" s="229" t="s">
        <v>418</v>
      </c>
      <c r="C318" s="230">
        <v>2981</v>
      </c>
      <c r="D318" s="231"/>
      <c r="E318" s="231"/>
      <c r="H318" s="231"/>
    </row>
    <row r="319" spans="1:8" s="220" customFormat="1" ht="30.75" customHeight="1">
      <c r="A319" s="204">
        <v>2130599</v>
      </c>
      <c r="B319" s="229" t="s">
        <v>293</v>
      </c>
      <c r="C319" s="230">
        <f>6303+16551+90</f>
        <v>22944</v>
      </c>
      <c r="D319" s="231"/>
      <c r="E319" s="231"/>
      <c r="H319" s="231"/>
    </row>
    <row r="320" spans="1:8" s="220" customFormat="1" ht="30.75" customHeight="1">
      <c r="A320" s="204">
        <v>21307</v>
      </c>
      <c r="B320" s="229" t="s">
        <v>294</v>
      </c>
      <c r="C320" s="230">
        <f>+C321+C322</f>
        <v>20081</v>
      </c>
      <c r="D320" s="231"/>
      <c r="E320" s="231"/>
      <c r="H320" s="231"/>
    </row>
    <row r="321" spans="1:8" s="220" customFormat="1" ht="30.75" customHeight="1">
      <c r="A321" s="204">
        <v>2130701</v>
      </c>
      <c r="B321" s="229" t="s">
        <v>295</v>
      </c>
      <c r="C321" s="230">
        <f>1000+10148</f>
        <v>11148</v>
      </c>
      <c r="D321" s="231"/>
      <c r="E321" s="231"/>
      <c r="H321" s="231"/>
    </row>
    <row r="322" spans="1:8" s="220" customFormat="1" ht="30.75" customHeight="1">
      <c r="A322" s="204">
        <v>2130705</v>
      </c>
      <c r="B322" s="229" t="s">
        <v>296</v>
      </c>
      <c r="C322" s="230">
        <f>13149-1852-2364</f>
        <v>8933</v>
      </c>
      <c r="D322" s="231"/>
      <c r="E322" s="231"/>
      <c r="H322" s="231"/>
    </row>
    <row r="323" spans="1:8" s="220" customFormat="1" ht="30.75" customHeight="1">
      <c r="A323" s="204">
        <v>21308</v>
      </c>
      <c r="B323" s="229" t="s">
        <v>298</v>
      </c>
      <c r="C323" s="230">
        <f>+C324+C325</f>
        <v>445</v>
      </c>
      <c r="D323" s="231"/>
      <c r="E323" s="231"/>
      <c r="H323" s="231"/>
    </row>
    <row r="324" spans="1:8" s="220" customFormat="1" ht="30.75" customHeight="1">
      <c r="A324" s="204">
        <v>2130803</v>
      </c>
      <c r="B324" s="229" t="s">
        <v>299</v>
      </c>
      <c r="C324" s="230">
        <v>400</v>
      </c>
      <c r="D324" s="231"/>
      <c r="E324" s="231"/>
      <c r="H324" s="231"/>
    </row>
    <row r="325" spans="1:8" s="220" customFormat="1" ht="30.75" customHeight="1">
      <c r="A325" s="204">
        <v>2130804</v>
      </c>
      <c r="B325" s="229" t="s">
        <v>300</v>
      </c>
      <c r="C325" s="230">
        <v>45</v>
      </c>
      <c r="D325" s="231"/>
      <c r="E325" s="231"/>
      <c r="H325" s="231"/>
    </row>
    <row r="326" spans="1:8" s="220" customFormat="1" ht="30.75" customHeight="1">
      <c r="A326" s="204">
        <v>214</v>
      </c>
      <c r="B326" s="229" t="s">
        <v>303</v>
      </c>
      <c r="C326" s="230">
        <f>+C327+C332+C334+C336</f>
        <v>36317</v>
      </c>
      <c r="D326" s="231"/>
      <c r="E326" s="231"/>
      <c r="H326" s="231"/>
    </row>
    <row r="327" spans="1:8" s="220" customFormat="1" ht="30.75" customHeight="1">
      <c r="A327" s="204">
        <v>21401</v>
      </c>
      <c r="B327" s="229" t="s">
        <v>304</v>
      </c>
      <c r="C327" s="230">
        <f>C328+C329+C330+C331</f>
        <v>16974</v>
      </c>
      <c r="D327" s="231"/>
      <c r="E327" s="231"/>
      <c r="H327" s="231"/>
    </row>
    <row r="328" spans="1:8" s="220" customFormat="1" ht="30.75" customHeight="1">
      <c r="A328" s="204">
        <v>2140101</v>
      </c>
      <c r="B328" s="229" t="s">
        <v>46</v>
      </c>
      <c r="C328" s="230">
        <v>4849</v>
      </c>
      <c r="D328" s="231"/>
      <c r="E328" s="231"/>
      <c r="H328" s="231"/>
    </row>
    <row r="329" spans="1:8" s="220" customFormat="1" ht="30.75" customHeight="1">
      <c r="A329" s="204">
        <v>2140104</v>
      </c>
      <c r="B329" s="229" t="s">
        <v>1007</v>
      </c>
      <c r="C329" s="230">
        <v>7900</v>
      </c>
      <c r="D329" s="231"/>
      <c r="E329" s="231"/>
      <c r="H329" s="231"/>
    </row>
    <row r="330" spans="1:8" s="220" customFormat="1" ht="30.75" customHeight="1">
      <c r="A330" s="204">
        <v>2140109</v>
      </c>
      <c r="B330" s="229" t="s">
        <v>419</v>
      </c>
      <c r="C330" s="230">
        <v>20</v>
      </c>
      <c r="D330" s="231"/>
      <c r="E330" s="231"/>
      <c r="H330" s="231"/>
    </row>
    <row r="331" spans="1:8" s="220" customFormat="1" ht="30.75" customHeight="1">
      <c r="A331" s="204">
        <v>2140199</v>
      </c>
      <c r="B331" s="229" t="s">
        <v>305</v>
      </c>
      <c r="C331" s="230">
        <v>4205</v>
      </c>
      <c r="D331" s="231"/>
      <c r="E331" s="231"/>
      <c r="H331" s="231"/>
    </row>
    <row r="332" spans="1:8" s="220" customFormat="1" ht="30.75" customHeight="1">
      <c r="A332" s="204">
        <v>21402</v>
      </c>
      <c r="B332" s="229" t="s">
        <v>306</v>
      </c>
      <c r="C332" s="230">
        <f>C333</f>
        <v>173</v>
      </c>
      <c r="D332" s="231"/>
      <c r="E332" s="231"/>
      <c r="H332" s="231"/>
    </row>
    <row r="333" spans="1:8" s="220" customFormat="1" ht="30.75" customHeight="1">
      <c r="A333" s="204">
        <v>2140299</v>
      </c>
      <c r="B333" s="229" t="s">
        <v>307</v>
      </c>
      <c r="C333" s="230">
        <v>173</v>
      </c>
      <c r="D333" s="231"/>
      <c r="E333" s="231"/>
      <c r="H333" s="231"/>
    </row>
    <row r="334" spans="1:8" s="220" customFormat="1" ht="30.75" customHeight="1">
      <c r="A334" s="204">
        <v>21405</v>
      </c>
      <c r="B334" s="229" t="s">
        <v>420</v>
      </c>
      <c r="C334" s="230">
        <f>C335</f>
        <v>10</v>
      </c>
      <c r="D334" s="231"/>
      <c r="E334" s="231"/>
      <c r="H334" s="231"/>
    </row>
    <row r="335" spans="1:8" s="220" customFormat="1" ht="30.75" customHeight="1">
      <c r="A335" s="204">
        <v>2140599</v>
      </c>
      <c r="B335" s="229" t="s">
        <v>421</v>
      </c>
      <c r="C335" s="230">
        <v>10</v>
      </c>
      <c r="D335" s="231"/>
      <c r="E335" s="231"/>
      <c r="H335" s="231"/>
    </row>
    <row r="336" spans="1:8" s="220" customFormat="1" ht="30.75" customHeight="1">
      <c r="A336" s="204">
        <v>21499</v>
      </c>
      <c r="B336" s="229" t="s">
        <v>308</v>
      </c>
      <c r="C336" s="230">
        <f>+C337</f>
        <v>19160</v>
      </c>
      <c r="D336" s="231"/>
      <c r="E336" s="231"/>
      <c r="H336" s="231"/>
    </row>
    <row r="337" spans="1:8" s="220" customFormat="1" ht="30.75" customHeight="1">
      <c r="A337" s="204">
        <v>2149901</v>
      </c>
      <c r="B337" s="229" t="s">
        <v>422</v>
      </c>
      <c r="C337" s="230">
        <v>19160</v>
      </c>
      <c r="D337" s="231"/>
      <c r="E337" s="231"/>
      <c r="H337" s="231"/>
    </row>
    <row r="338" spans="1:8" s="220" customFormat="1" ht="30.75" customHeight="1">
      <c r="A338" s="204">
        <v>215</v>
      </c>
      <c r="B338" s="229" t="s">
        <v>310</v>
      </c>
      <c r="C338" s="230">
        <f>+C339+C344+C346</f>
        <v>8309</v>
      </c>
      <c r="D338" s="231"/>
      <c r="E338" s="231"/>
      <c r="H338" s="231"/>
    </row>
    <row r="339" spans="1:8" s="220" customFormat="1" ht="30.75" customHeight="1">
      <c r="A339" s="204">
        <v>21505</v>
      </c>
      <c r="B339" s="229" t="s">
        <v>313</v>
      </c>
      <c r="C339" s="230">
        <f>+C340+C341+C342+C343</f>
        <v>1763</v>
      </c>
      <c r="D339" s="231"/>
      <c r="E339" s="231"/>
      <c r="H339" s="231"/>
    </row>
    <row r="340" spans="1:8" s="220" customFormat="1" ht="30.75" customHeight="1">
      <c r="A340" s="204">
        <v>2150501</v>
      </c>
      <c r="B340" s="229" t="s">
        <v>46</v>
      </c>
      <c r="C340" s="230">
        <v>1654</v>
      </c>
      <c r="D340" s="231"/>
      <c r="E340" s="231"/>
      <c r="H340" s="231"/>
    </row>
    <row r="341" spans="1:8" s="220" customFormat="1" ht="30.75" customHeight="1">
      <c r="A341" s="204">
        <v>2150508</v>
      </c>
      <c r="B341" s="229" t="s">
        <v>314</v>
      </c>
      <c r="C341" s="230">
        <v>11</v>
      </c>
      <c r="D341" s="231"/>
      <c r="E341" s="231"/>
      <c r="H341" s="231"/>
    </row>
    <row r="342" spans="1:8" s="220" customFormat="1" ht="30.75" customHeight="1">
      <c r="A342" s="204">
        <v>2150517</v>
      </c>
      <c r="B342" s="229" t="s">
        <v>315</v>
      </c>
      <c r="C342" s="230">
        <v>60</v>
      </c>
      <c r="D342" s="231"/>
      <c r="E342" s="231"/>
      <c r="H342" s="231"/>
    </row>
    <row r="343" spans="1:8" s="220" customFormat="1" ht="30.75" customHeight="1">
      <c r="A343" s="204">
        <v>2150599</v>
      </c>
      <c r="B343" s="229" t="s">
        <v>316</v>
      </c>
      <c r="C343" s="230">
        <v>38</v>
      </c>
      <c r="D343" s="231"/>
      <c r="E343" s="231"/>
      <c r="H343" s="231"/>
    </row>
    <row r="344" spans="1:8" s="220" customFormat="1" ht="30.75" customHeight="1">
      <c r="A344" s="204">
        <v>21507</v>
      </c>
      <c r="B344" s="229" t="s">
        <v>317</v>
      </c>
      <c r="C344" s="230">
        <f>C345</f>
        <v>546</v>
      </c>
      <c r="D344" s="231"/>
      <c r="E344" s="231"/>
      <c r="H344" s="231"/>
    </row>
    <row r="345" spans="1:8" s="220" customFormat="1" ht="30.75" customHeight="1">
      <c r="A345" s="204">
        <v>2150799</v>
      </c>
      <c r="B345" s="229" t="s">
        <v>318</v>
      </c>
      <c r="C345" s="230">
        <v>546</v>
      </c>
      <c r="D345" s="231"/>
      <c r="E345" s="231"/>
      <c r="H345" s="231"/>
    </row>
    <row r="346" spans="1:8" s="220" customFormat="1" ht="30.75" customHeight="1">
      <c r="A346" s="204">
        <v>21599</v>
      </c>
      <c r="B346" s="229" t="s">
        <v>319</v>
      </c>
      <c r="C346" s="230">
        <f>C347</f>
        <v>6000</v>
      </c>
      <c r="D346" s="231"/>
      <c r="E346" s="231"/>
      <c r="H346" s="231"/>
    </row>
    <row r="347" spans="1:8" s="220" customFormat="1" ht="30.75" customHeight="1">
      <c r="A347" s="204">
        <v>2159999</v>
      </c>
      <c r="B347" s="229" t="s">
        <v>320</v>
      </c>
      <c r="C347" s="230">
        <v>6000</v>
      </c>
      <c r="D347" s="231"/>
      <c r="E347" s="231"/>
      <c r="H347" s="231"/>
    </row>
    <row r="348" spans="1:8" s="220" customFormat="1" ht="30.75" customHeight="1">
      <c r="A348" s="204">
        <v>216</v>
      </c>
      <c r="B348" s="229" t="s">
        <v>321</v>
      </c>
      <c r="C348" s="230">
        <f>+C349+C351+C353</f>
        <v>2201</v>
      </c>
      <c r="D348" s="231"/>
      <c r="E348" s="231"/>
      <c r="H348" s="231"/>
    </row>
    <row r="349" spans="1:8" s="220" customFormat="1" ht="30.75" customHeight="1">
      <c r="A349" s="204">
        <v>21602</v>
      </c>
      <c r="B349" s="229" t="s">
        <v>322</v>
      </c>
      <c r="C349" s="230">
        <f>+C350</f>
        <v>1595</v>
      </c>
      <c r="D349" s="231"/>
      <c r="E349" s="231"/>
      <c r="H349" s="231"/>
    </row>
    <row r="350" spans="1:8" s="220" customFormat="1" ht="30.75" customHeight="1">
      <c r="A350" s="204">
        <v>2160299</v>
      </c>
      <c r="B350" s="229" t="s">
        <v>323</v>
      </c>
      <c r="C350" s="230">
        <v>1595</v>
      </c>
      <c r="D350" s="231"/>
      <c r="E350" s="231"/>
      <c r="H350" s="231"/>
    </row>
    <row r="351" spans="1:8" s="220" customFormat="1" ht="30.75" customHeight="1">
      <c r="A351" s="204">
        <v>21606</v>
      </c>
      <c r="B351" s="229" t="s">
        <v>324</v>
      </c>
      <c r="C351" s="230">
        <f>+C352</f>
        <v>108</v>
      </c>
      <c r="D351" s="231"/>
      <c r="E351" s="231"/>
      <c r="H351" s="231"/>
    </row>
    <row r="352" spans="1:8" s="220" customFormat="1" ht="30.75" customHeight="1">
      <c r="A352" s="204">
        <v>2160699</v>
      </c>
      <c r="B352" s="229" t="s">
        <v>325</v>
      </c>
      <c r="C352" s="230">
        <v>108</v>
      </c>
      <c r="D352" s="231"/>
      <c r="E352" s="231"/>
      <c r="H352" s="231"/>
    </row>
    <row r="353" spans="1:8" s="220" customFormat="1" ht="30.75" customHeight="1">
      <c r="A353" s="204">
        <v>21699</v>
      </c>
      <c r="B353" s="229" t="s">
        <v>326</v>
      </c>
      <c r="C353" s="230">
        <f>+C354</f>
        <v>498</v>
      </c>
      <c r="D353" s="231"/>
      <c r="E353" s="231"/>
      <c r="H353" s="231"/>
    </row>
    <row r="354" spans="1:8" s="220" customFormat="1" ht="30.75" customHeight="1">
      <c r="A354" s="204">
        <v>2169999</v>
      </c>
      <c r="B354" s="229" t="s">
        <v>327</v>
      </c>
      <c r="C354" s="230">
        <v>498</v>
      </c>
      <c r="D354" s="231"/>
      <c r="E354" s="231"/>
      <c r="H354" s="231"/>
    </row>
    <row r="355" spans="1:8" s="220" customFormat="1" ht="30.75" customHeight="1">
      <c r="A355" s="204">
        <v>219</v>
      </c>
      <c r="B355" s="229" t="s">
        <v>1008</v>
      </c>
      <c r="C355" s="230">
        <f>C356</f>
        <v>10500</v>
      </c>
      <c r="D355" s="231"/>
      <c r="E355" s="231"/>
      <c r="H355" s="231"/>
    </row>
    <row r="356" spans="1:8" s="220" customFormat="1" ht="30.75" customHeight="1">
      <c r="A356" s="204">
        <v>21999</v>
      </c>
      <c r="B356" s="229" t="s">
        <v>1009</v>
      </c>
      <c r="C356" s="230">
        <v>10500</v>
      </c>
      <c r="D356" s="231"/>
      <c r="E356" s="231"/>
      <c r="H356" s="231"/>
    </row>
    <row r="357" spans="1:8" s="220" customFormat="1" ht="30.75" customHeight="1">
      <c r="A357" s="204">
        <v>220</v>
      </c>
      <c r="B357" s="229" t="s">
        <v>330</v>
      </c>
      <c r="C357" s="230">
        <f>+C358+C364+C367</f>
        <v>34575</v>
      </c>
      <c r="D357" s="231"/>
      <c r="E357" s="231"/>
      <c r="H357" s="231"/>
    </row>
    <row r="358" spans="1:8" s="220" customFormat="1" ht="30.75" customHeight="1">
      <c r="A358" s="204">
        <v>22001</v>
      </c>
      <c r="B358" s="229" t="s">
        <v>331</v>
      </c>
      <c r="C358" s="230">
        <f>+C359+C360+C361+C362+C363</f>
        <v>34167</v>
      </c>
      <c r="D358" s="231"/>
      <c r="E358" s="231"/>
      <c r="H358" s="231"/>
    </row>
    <row r="359" spans="1:8" s="220" customFormat="1" ht="30.75" customHeight="1">
      <c r="A359" s="204">
        <v>2200101</v>
      </c>
      <c r="B359" s="229" t="s">
        <v>46</v>
      </c>
      <c r="C359" s="230">
        <v>8601</v>
      </c>
      <c r="D359" s="231"/>
      <c r="E359" s="231"/>
      <c r="H359" s="231"/>
    </row>
    <row r="360" spans="1:8" s="220" customFormat="1" ht="30.75" customHeight="1">
      <c r="A360" s="204">
        <v>2200104</v>
      </c>
      <c r="B360" s="229" t="s">
        <v>1011</v>
      </c>
      <c r="C360" s="230">
        <v>286</v>
      </c>
      <c r="D360" s="231"/>
      <c r="E360" s="231"/>
      <c r="H360" s="231"/>
    </row>
    <row r="361" spans="1:8" s="220" customFormat="1" ht="30.75" customHeight="1">
      <c r="A361" s="204">
        <v>2200106</v>
      </c>
      <c r="B361" s="229" t="s">
        <v>1012</v>
      </c>
      <c r="C361" s="230">
        <v>3179</v>
      </c>
      <c r="D361" s="231"/>
      <c r="E361" s="231"/>
      <c r="H361" s="231"/>
    </row>
    <row r="362" spans="1:8" s="220" customFormat="1" ht="30.75" customHeight="1">
      <c r="A362" s="204">
        <v>2200120</v>
      </c>
      <c r="B362" s="229" t="s">
        <v>1010</v>
      </c>
      <c r="C362" s="230">
        <v>21000</v>
      </c>
      <c r="D362" s="231"/>
      <c r="E362" s="231"/>
      <c r="H362" s="231"/>
    </row>
    <row r="363" spans="1:8" s="220" customFormat="1" ht="30.75" customHeight="1">
      <c r="A363" s="204">
        <v>2200199</v>
      </c>
      <c r="B363" s="229" t="s">
        <v>332</v>
      </c>
      <c r="C363" s="230">
        <v>1101</v>
      </c>
      <c r="D363" s="231"/>
      <c r="E363" s="231"/>
      <c r="H363" s="231"/>
    </row>
    <row r="364" spans="1:8" s="220" customFormat="1" ht="27.95" customHeight="1">
      <c r="A364" s="204">
        <v>22005</v>
      </c>
      <c r="B364" s="229" t="s">
        <v>333</v>
      </c>
      <c r="C364" s="230">
        <f>+C365+C366</f>
        <v>94</v>
      </c>
      <c r="D364" s="231"/>
      <c r="E364" s="231"/>
      <c r="H364" s="231"/>
    </row>
    <row r="365" spans="1:8" s="220" customFormat="1" ht="27.95" customHeight="1">
      <c r="A365" s="204">
        <v>2200501</v>
      </c>
      <c r="B365" s="229" t="s">
        <v>46</v>
      </c>
      <c r="C365" s="230">
        <v>76</v>
      </c>
      <c r="D365" s="231"/>
      <c r="E365" s="231"/>
      <c r="H365" s="231"/>
    </row>
    <row r="366" spans="1:8" s="220" customFormat="1" ht="27.95" customHeight="1">
      <c r="A366" s="204">
        <v>2200509</v>
      </c>
      <c r="B366" s="229" t="s">
        <v>334</v>
      </c>
      <c r="C366" s="230">
        <v>18</v>
      </c>
      <c r="D366" s="231"/>
      <c r="E366" s="231"/>
      <c r="H366" s="231"/>
    </row>
    <row r="367" spans="1:8" s="220" customFormat="1" ht="27.95" customHeight="1">
      <c r="A367" s="204">
        <v>22099</v>
      </c>
      <c r="B367" s="229" t="s">
        <v>335</v>
      </c>
      <c r="C367" s="230">
        <f>C368</f>
        <v>314</v>
      </c>
      <c r="D367" s="231"/>
      <c r="E367" s="231"/>
      <c r="H367" s="231"/>
    </row>
    <row r="368" spans="1:8" s="220" customFormat="1" ht="27.95" customHeight="1">
      <c r="A368" s="204">
        <v>2209999</v>
      </c>
      <c r="B368" s="229" t="s">
        <v>336</v>
      </c>
      <c r="C368" s="230">
        <v>314</v>
      </c>
      <c r="D368" s="231"/>
      <c r="E368" s="231"/>
      <c r="H368" s="231"/>
    </row>
    <row r="369" spans="1:8" s="220" customFormat="1" ht="27.95" customHeight="1">
      <c r="A369" s="204">
        <v>221</v>
      </c>
      <c r="B369" s="229" t="s">
        <v>337</v>
      </c>
      <c r="C369" s="230">
        <f>+C370+C375+C377</f>
        <v>79654</v>
      </c>
      <c r="D369" s="231"/>
      <c r="E369" s="231"/>
      <c r="H369" s="231"/>
    </row>
    <row r="370" spans="1:8" s="220" customFormat="1" ht="27.95" customHeight="1">
      <c r="A370" s="204">
        <v>22101</v>
      </c>
      <c r="B370" s="229" t="s">
        <v>338</v>
      </c>
      <c r="C370" s="230">
        <f>+C371+C372+C373+C374</f>
        <v>38444</v>
      </c>
      <c r="D370" s="231"/>
      <c r="E370" s="231"/>
      <c r="H370" s="231"/>
    </row>
    <row r="371" spans="1:8" s="220" customFormat="1" ht="27.95" customHeight="1">
      <c r="A371" s="204">
        <v>2210105</v>
      </c>
      <c r="B371" s="229" t="s">
        <v>339</v>
      </c>
      <c r="C371" s="230">
        <v>210</v>
      </c>
      <c r="D371" s="231"/>
      <c r="E371" s="231"/>
      <c r="H371" s="231"/>
    </row>
    <row r="372" spans="1:8" s="220" customFormat="1" ht="27.95" customHeight="1">
      <c r="A372" s="204">
        <v>2210108</v>
      </c>
      <c r="B372" s="229" t="s">
        <v>340</v>
      </c>
      <c r="C372" s="230">
        <f>40+10</f>
        <v>50</v>
      </c>
      <c r="D372" s="231"/>
      <c r="E372" s="231"/>
      <c r="H372" s="231"/>
    </row>
    <row r="373" spans="1:8" s="220" customFormat="1" ht="27.95" customHeight="1">
      <c r="A373" s="204">
        <v>2210111</v>
      </c>
      <c r="B373" s="229" t="s">
        <v>815</v>
      </c>
      <c r="C373" s="230">
        <v>815</v>
      </c>
      <c r="D373" s="231"/>
      <c r="E373" s="231"/>
      <c r="H373" s="231"/>
    </row>
    <row r="374" spans="1:8" s="220" customFormat="1" ht="27.95" customHeight="1">
      <c r="A374" s="204">
        <v>2210199</v>
      </c>
      <c r="B374" s="229" t="s">
        <v>341</v>
      </c>
      <c r="C374" s="230">
        <v>37369</v>
      </c>
      <c r="D374" s="231"/>
      <c r="E374" s="231"/>
      <c r="H374" s="231"/>
    </row>
    <row r="375" spans="1:8" s="220" customFormat="1" ht="27.95" customHeight="1">
      <c r="A375" s="204">
        <v>22102</v>
      </c>
      <c r="B375" s="229" t="s">
        <v>342</v>
      </c>
      <c r="C375" s="230">
        <f>C376</f>
        <v>39531</v>
      </c>
      <c r="D375" s="231"/>
      <c r="E375" s="231"/>
      <c r="H375" s="231"/>
    </row>
    <row r="376" spans="1:8" s="220" customFormat="1" ht="27.95" customHeight="1">
      <c r="A376" s="204">
        <v>2210201</v>
      </c>
      <c r="B376" s="229" t="s">
        <v>343</v>
      </c>
      <c r="C376" s="230">
        <f>44727-5196</f>
        <v>39531</v>
      </c>
      <c r="D376" s="231"/>
      <c r="E376" s="231"/>
      <c r="H376" s="231"/>
    </row>
    <row r="377" spans="1:8" s="220" customFormat="1" ht="27.95" customHeight="1">
      <c r="A377" s="204">
        <v>22103</v>
      </c>
      <c r="B377" s="229" t="s">
        <v>342</v>
      </c>
      <c r="C377" s="230">
        <f>C378</f>
        <v>1679</v>
      </c>
      <c r="D377" s="231"/>
      <c r="E377" s="231"/>
      <c r="H377" s="231"/>
    </row>
    <row r="378" spans="1:8" s="220" customFormat="1" ht="27.95" customHeight="1">
      <c r="A378" s="204">
        <v>2210399</v>
      </c>
      <c r="B378" s="229" t="s">
        <v>1013</v>
      </c>
      <c r="C378" s="230">
        <f>124+1555</f>
        <v>1679</v>
      </c>
      <c r="D378" s="231"/>
      <c r="E378" s="231"/>
      <c r="H378" s="231"/>
    </row>
    <row r="379" spans="1:8" s="220" customFormat="1" ht="27.95" customHeight="1">
      <c r="A379" s="204">
        <v>222</v>
      </c>
      <c r="B379" s="229" t="s">
        <v>346</v>
      </c>
      <c r="C379" s="230">
        <f>C380</f>
        <v>1505</v>
      </c>
      <c r="D379" s="231"/>
      <c r="E379" s="231"/>
      <c r="H379" s="231"/>
    </row>
    <row r="380" spans="1:8" s="220" customFormat="1" ht="27.95" customHeight="1">
      <c r="A380" s="204">
        <v>22201</v>
      </c>
      <c r="B380" s="229" t="s">
        <v>347</v>
      </c>
      <c r="C380" s="230">
        <f>C381</f>
        <v>1505</v>
      </c>
      <c r="D380" s="231"/>
      <c r="E380" s="231"/>
      <c r="H380" s="231"/>
    </row>
    <row r="381" spans="1:8" s="220" customFormat="1" ht="27.95" customHeight="1">
      <c r="A381" s="204">
        <v>2220199</v>
      </c>
      <c r="B381" s="229" t="s">
        <v>348</v>
      </c>
      <c r="C381" s="230">
        <v>1505</v>
      </c>
      <c r="D381" s="231"/>
      <c r="E381" s="231"/>
      <c r="H381" s="231"/>
    </row>
    <row r="382" spans="1:8" s="220" customFormat="1" ht="27.95" customHeight="1">
      <c r="A382" s="204">
        <v>224</v>
      </c>
      <c r="B382" s="229" t="s">
        <v>349</v>
      </c>
      <c r="C382" s="230">
        <f>+C383+C388</f>
        <v>7077</v>
      </c>
      <c r="D382" s="231"/>
      <c r="E382" s="231"/>
      <c r="H382" s="231"/>
    </row>
    <row r="383" spans="1:8" s="220" customFormat="1" ht="27.95" customHeight="1">
      <c r="A383" s="204">
        <v>22401</v>
      </c>
      <c r="B383" s="229" t="s">
        <v>350</v>
      </c>
      <c r="C383" s="230">
        <f>+C384+C385+C386+C387</f>
        <v>2800</v>
      </c>
      <c r="D383" s="231"/>
      <c r="E383" s="231"/>
      <c r="H383" s="231"/>
    </row>
    <row r="384" spans="1:8" s="220" customFormat="1" ht="27.95" customHeight="1">
      <c r="A384" s="204">
        <v>2240101</v>
      </c>
      <c r="B384" s="229" t="s">
        <v>46</v>
      </c>
      <c r="C384" s="230">
        <v>2087</v>
      </c>
      <c r="D384" s="231"/>
      <c r="E384" s="231"/>
      <c r="H384" s="231"/>
    </row>
    <row r="385" spans="1:8" s="220" customFormat="1" ht="27.95" customHeight="1">
      <c r="A385" s="204">
        <v>2240106</v>
      </c>
      <c r="B385" s="229" t="s">
        <v>351</v>
      </c>
      <c r="C385" s="230">
        <v>84</v>
      </c>
      <c r="D385" s="231"/>
      <c r="E385" s="231"/>
      <c r="H385" s="231"/>
    </row>
    <row r="386" spans="1:8" s="220" customFormat="1" ht="27.95" customHeight="1">
      <c r="A386" s="204">
        <v>2240109</v>
      </c>
      <c r="B386" s="229" t="s">
        <v>352</v>
      </c>
      <c r="C386" s="230">
        <f>159+195</f>
        <v>354</v>
      </c>
      <c r="D386" s="231"/>
      <c r="E386" s="231"/>
      <c r="H386" s="231"/>
    </row>
    <row r="387" spans="1:8" s="220" customFormat="1" ht="27.95" customHeight="1">
      <c r="A387" s="204">
        <v>2240199</v>
      </c>
      <c r="B387" s="229" t="s">
        <v>353</v>
      </c>
      <c r="C387" s="230">
        <v>275</v>
      </c>
      <c r="D387" s="231"/>
      <c r="E387" s="231"/>
      <c r="H387" s="231"/>
    </row>
    <row r="388" spans="1:8" s="220" customFormat="1" ht="27.95" customHeight="1">
      <c r="A388" s="204">
        <v>22402</v>
      </c>
      <c r="B388" s="229" t="s">
        <v>354</v>
      </c>
      <c r="C388" s="230">
        <f>+C389+C390</f>
        <v>4277</v>
      </c>
      <c r="D388" s="231"/>
      <c r="E388" s="231"/>
      <c r="H388" s="231"/>
    </row>
    <row r="389" spans="1:8" s="220" customFormat="1" ht="27.95" customHeight="1">
      <c r="A389" s="204">
        <v>2240201</v>
      </c>
      <c r="B389" s="229" t="s">
        <v>46</v>
      </c>
      <c r="C389" s="230">
        <v>3868</v>
      </c>
      <c r="D389" s="231"/>
      <c r="E389" s="231"/>
      <c r="H389" s="231"/>
    </row>
    <row r="390" spans="1:8" s="220" customFormat="1" ht="27.95" customHeight="1">
      <c r="A390" s="204">
        <v>2240204</v>
      </c>
      <c r="B390" s="229" t="s">
        <v>423</v>
      </c>
      <c r="C390" s="230">
        <v>409</v>
      </c>
      <c r="D390" s="231"/>
      <c r="E390" s="231"/>
      <c r="H390" s="231"/>
    </row>
    <row r="391" spans="1:8" s="220" customFormat="1" ht="27.95" customHeight="1">
      <c r="A391" s="204">
        <v>227</v>
      </c>
      <c r="B391" s="229" t="s">
        <v>424</v>
      </c>
      <c r="C391" s="230">
        <f>13600-1600</f>
        <v>12000</v>
      </c>
      <c r="D391" s="231"/>
      <c r="E391" s="231"/>
      <c r="H391" s="231"/>
    </row>
    <row r="392" spans="1:8" s="220" customFormat="1" ht="27.95" customHeight="1">
      <c r="A392" s="204">
        <v>229</v>
      </c>
      <c r="B392" s="229" t="s">
        <v>356</v>
      </c>
      <c r="C392" s="230">
        <f>C393</f>
        <v>30162</v>
      </c>
      <c r="D392" s="231"/>
      <c r="E392" s="231"/>
      <c r="H392" s="231"/>
    </row>
    <row r="393" spans="1:8" s="220" customFormat="1" ht="27.95" customHeight="1">
      <c r="A393" s="204">
        <v>22999</v>
      </c>
      <c r="B393" s="229" t="s">
        <v>329</v>
      </c>
      <c r="C393" s="230">
        <f>C394</f>
        <v>30162</v>
      </c>
      <c r="D393" s="231"/>
      <c r="E393" s="231"/>
      <c r="H393" s="231"/>
    </row>
    <row r="394" spans="1:8" s="220" customFormat="1" ht="27.95" customHeight="1">
      <c r="A394" s="204">
        <v>2299999</v>
      </c>
      <c r="B394" s="229" t="s">
        <v>357</v>
      </c>
      <c r="C394" s="230">
        <v>30162</v>
      </c>
      <c r="D394" s="231"/>
      <c r="E394" s="231"/>
      <c r="H394" s="231"/>
    </row>
    <row r="395" spans="1:8" s="220" customFormat="1" ht="27.95" customHeight="1">
      <c r="A395" s="204">
        <v>232</v>
      </c>
      <c r="B395" s="229" t="s">
        <v>358</v>
      </c>
      <c r="C395" s="230">
        <f>C396</f>
        <v>5100</v>
      </c>
      <c r="D395" s="231"/>
      <c r="E395" s="231"/>
      <c r="H395" s="231"/>
    </row>
    <row r="396" spans="1:8" s="220" customFormat="1" ht="27.95" customHeight="1">
      <c r="A396" s="204">
        <v>23203</v>
      </c>
      <c r="B396" s="229" t="s">
        <v>359</v>
      </c>
      <c r="C396" s="230">
        <f>C397</f>
        <v>5100</v>
      </c>
      <c r="D396" s="231"/>
      <c r="E396" s="231"/>
      <c r="H396" s="231"/>
    </row>
    <row r="397" spans="1:8" s="220" customFormat="1" ht="27.95" customHeight="1">
      <c r="A397" s="204">
        <v>2320301</v>
      </c>
      <c r="B397" s="229" t="s">
        <v>360</v>
      </c>
      <c r="C397" s="230">
        <v>5100</v>
      </c>
      <c r="D397" s="231"/>
      <c r="E397" s="231"/>
      <c r="H397" s="231"/>
    </row>
    <row r="398" spans="1:8" s="220" customFormat="1" ht="27.95" customHeight="1">
      <c r="A398" s="360"/>
      <c r="B398" s="361"/>
      <c r="C398" s="83"/>
    </row>
    <row r="399" spans="1:8" s="220" customFormat="1" ht="27.95" customHeight="1">
      <c r="A399" s="349" t="s">
        <v>364</v>
      </c>
      <c r="B399" s="350"/>
      <c r="C399" s="232">
        <v>140050</v>
      </c>
    </row>
    <row r="400" spans="1:8" s="220" customFormat="1" ht="27.95" customHeight="1">
      <c r="A400" s="349" t="s">
        <v>425</v>
      </c>
      <c r="B400" s="350"/>
      <c r="C400" s="232">
        <v>36000</v>
      </c>
    </row>
    <row r="401" spans="1:7" s="220" customFormat="1" ht="27.95" customHeight="1">
      <c r="A401" s="349" t="s">
        <v>365</v>
      </c>
      <c r="B401" s="350"/>
      <c r="C401" s="232">
        <v>136</v>
      </c>
      <c r="G401" s="291"/>
    </row>
    <row r="402" spans="1:7" s="220" customFormat="1" ht="27.95" customHeight="1">
      <c r="A402" s="338" t="s">
        <v>367</v>
      </c>
      <c r="B402" s="339"/>
      <c r="C402" s="206">
        <f>+C5+C399+C401+C400</f>
        <v>1608767</v>
      </c>
    </row>
    <row r="403" spans="1:7" s="220" customFormat="1">
      <c r="A403" s="226"/>
      <c r="B403" s="233"/>
      <c r="C403" s="234"/>
    </row>
    <row r="404" spans="1:7">
      <c r="C404" s="235"/>
    </row>
  </sheetData>
  <mergeCells count="8">
    <mergeCell ref="A402:B402"/>
    <mergeCell ref="A1:B1"/>
    <mergeCell ref="A2:C2"/>
    <mergeCell ref="A5:B5"/>
    <mergeCell ref="A398:B398"/>
    <mergeCell ref="A399:B399"/>
    <mergeCell ref="A400:B400"/>
    <mergeCell ref="A401:B401"/>
  </mergeCells>
  <phoneticPr fontId="49" type="noConversion"/>
  <printOptions horizontalCentered="1"/>
  <pageMargins left="0.78740157480314965" right="0.78740157480314965" top="0.98425196850393715" bottom="0.98425196850393715" header="0.51181102362204722" footer="0.31496062992125984"/>
  <pageSetup paperSize="9" scale="95" fitToHeight="2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M32"/>
  <sheetViews>
    <sheetView topLeftCell="A19" workbookViewId="0">
      <selection activeCell="A5" sqref="A5:XFD5"/>
    </sheetView>
  </sheetViews>
  <sheetFormatPr defaultRowHeight="12.75"/>
  <cols>
    <col min="1" max="1" width="17.625" style="101" customWidth="1"/>
    <col min="2" max="2" width="37" style="101" customWidth="1"/>
    <col min="3" max="3" width="22.125" style="102" customWidth="1"/>
    <col min="4" max="4" width="9" style="101"/>
    <col min="5" max="5" width="9.5" style="101" bestFit="1" customWidth="1"/>
    <col min="6" max="16384" width="9" style="101"/>
  </cols>
  <sheetData>
    <row r="1" spans="1:13" ht="28.5" customHeight="1">
      <c r="A1" s="103" t="s">
        <v>430</v>
      </c>
      <c r="B1" s="103"/>
      <c r="C1" s="196"/>
    </row>
    <row r="2" spans="1:13" ht="56.25" customHeight="1">
      <c r="A2" s="359" t="s">
        <v>849</v>
      </c>
      <c r="B2" s="359"/>
      <c r="C2" s="363"/>
    </row>
    <row r="3" spans="1:13" ht="36" customHeight="1">
      <c r="A3" s="197" t="s">
        <v>429</v>
      </c>
      <c r="B3" s="197"/>
      <c r="C3" s="106" t="s">
        <v>2</v>
      </c>
    </row>
    <row r="4" spans="1:13" ht="37.5" customHeight="1">
      <c r="A4" s="107" t="s">
        <v>431</v>
      </c>
      <c r="B4" s="108" t="s">
        <v>432</v>
      </c>
      <c r="C4" s="109" t="s">
        <v>396</v>
      </c>
    </row>
    <row r="5" spans="1:13" ht="31.5" customHeight="1">
      <c r="A5" s="364" t="s">
        <v>433</v>
      </c>
      <c r="B5" s="365"/>
      <c r="C5" s="198">
        <f>+C6+C11+C22+C24+C27+C29</f>
        <v>527271</v>
      </c>
      <c r="D5" s="111"/>
      <c r="E5" s="111"/>
      <c r="F5" s="111"/>
    </row>
    <row r="6" spans="1:13" ht="30.75" customHeight="1">
      <c r="A6" s="199" t="s">
        <v>434</v>
      </c>
      <c r="B6" s="200" t="s">
        <v>435</v>
      </c>
      <c r="C6" s="201">
        <f>+C7+C8+C9+C10</f>
        <v>183050</v>
      </c>
      <c r="D6" s="111"/>
      <c r="E6" s="202"/>
    </row>
    <row r="7" spans="1:13" ht="30.75" customHeight="1">
      <c r="A7" s="199" t="s">
        <v>436</v>
      </c>
      <c r="B7" s="200" t="s">
        <v>437</v>
      </c>
      <c r="C7" s="201">
        <v>88181</v>
      </c>
    </row>
    <row r="8" spans="1:13" ht="30.75" customHeight="1">
      <c r="A8" s="199" t="s">
        <v>438</v>
      </c>
      <c r="B8" s="200" t="s">
        <v>439</v>
      </c>
      <c r="C8" s="201">
        <v>25830</v>
      </c>
      <c r="D8" s="111"/>
      <c r="E8" s="202"/>
    </row>
    <row r="9" spans="1:13" ht="30.75" customHeight="1">
      <c r="A9" s="199" t="s">
        <v>440</v>
      </c>
      <c r="B9" s="200" t="s">
        <v>441</v>
      </c>
      <c r="C9" s="201">
        <v>11226</v>
      </c>
      <c r="D9" s="111"/>
      <c r="E9" s="202"/>
    </row>
    <row r="10" spans="1:13" ht="30.75" customHeight="1">
      <c r="A10" s="199" t="s">
        <v>442</v>
      </c>
      <c r="B10" s="200" t="s">
        <v>443</v>
      </c>
      <c r="C10" s="201">
        <v>57813</v>
      </c>
      <c r="D10" s="111"/>
      <c r="E10" s="202"/>
    </row>
    <row r="11" spans="1:13" ht="30.75" customHeight="1">
      <c r="A11" s="199" t="s">
        <v>444</v>
      </c>
      <c r="B11" s="200" t="s">
        <v>445</v>
      </c>
      <c r="C11" s="201">
        <f>+C12+C13+C14+C15+C16+C17+C18+C19+C20+C21</f>
        <v>9878</v>
      </c>
      <c r="D11" s="111"/>
      <c r="E11" s="202"/>
    </row>
    <row r="12" spans="1:13" ht="30.75" customHeight="1">
      <c r="A12" s="199" t="s">
        <v>446</v>
      </c>
      <c r="B12" s="200" t="s">
        <v>447</v>
      </c>
      <c r="C12" s="201">
        <v>6398</v>
      </c>
      <c r="D12" s="111"/>
      <c r="M12" s="292"/>
    </row>
    <row r="13" spans="1:13" ht="30.75" customHeight="1">
      <c r="A13" s="199" t="s">
        <v>448</v>
      </c>
      <c r="B13" s="200" t="s">
        <v>449</v>
      </c>
      <c r="C13" s="201">
        <v>114</v>
      </c>
      <c r="D13" s="111"/>
      <c r="E13" s="202"/>
    </row>
    <row r="14" spans="1:13" ht="30.75" customHeight="1">
      <c r="A14" s="199" t="s">
        <v>450</v>
      </c>
      <c r="B14" s="200" t="s">
        <v>451</v>
      </c>
      <c r="C14" s="201">
        <v>13</v>
      </c>
      <c r="D14" s="111"/>
      <c r="E14" s="202"/>
    </row>
    <row r="15" spans="1:13" ht="30.75" customHeight="1">
      <c r="A15" s="199" t="s">
        <v>452</v>
      </c>
      <c r="B15" s="200" t="s">
        <v>453</v>
      </c>
      <c r="C15" s="201">
        <v>13</v>
      </c>
      <c r="D15" s="111"/>
      <c r="E15" s="202"/>
    </row>
    <row r="16" spans="1:13" ht="30.75" customHeight="1">
      <c r="A16" s="199" t="s">
        <v>454</v>
      </c>
      <c r="B16" s="200" t="s">
        <v>455</v>
      </c>
      <c r="C16" s="201">
        <v>490</v>
      </c>
      <c r="D16" s="111"/>
      <c r="E16" s="202"/>
    </row>
    <row r="17" spans="1:8" ht="30.75" customHeight="1">
      <c r="A17" s="199" t="s">
        <v>456</v>
      </c>
      <c r="B17" s="200" t="s">
        <v>457</v>
      </c>
      <c r="C17" s="201">
        <v>35</v>
      </c>
      <c r="D17" s="111"/>
      <c r="E17" s="202"/>
    </row>
    <row r="18" spans="1:8" ht="30.75" customHeight="1">
      <c r="A18" s="199">
        <v>50207</v>
      </c>
      <c r="B18" s="200" t="s">
        <v>458</v>
      </c>
      <c r="C18" s="201">
        <v>33</v>
      </c>
      <c r="D18" s="111"/>
      <c r="E18" s="202"/>
    </row>
    <row r="19" spans="1:8" ht="30.75" customHeight="1">
      <c r="A19" s="199" t="s">
        <v>459</v>
      </c>
      <c r="B19" s="200" t="s">
        <v>460</v>
      </c>
      <c r="C19" s="201">
        <v>883</v>
      </c>
      <c r="D19" s="111"/>
      <c r="E19" s="202"/>
    </row>
    <row r="20" spans="1:8" ht="30.75" customHeight="1">
      <c r="A20" s="199" t="s">
        <v>461</v>
      </c>
      <c r="B20" s="200" t="s">
        <v>462</v>
      </c>
      <c r="C20" s="201">
        <v>164</v>
      </c>
      <c r="D20" s="111"/>
      <c r="E20" s="202"/>
    </row>
    <row r="21" spans="1:8" ht="30.75" customHeight="1">
      <c r="A21" s="199" t="s">
        <v>463</v>
      </c>
      <c r="B21" s="200" t="s">
        <v>464</v>
      </c>
      <c r="C21" s="201">
        <v>1735</v>
      </c>
      <c r="D21" s="111"/>
      <c r="E21" s="202"/>
    </row>
    <row r="22" spans="1:8" ht="30.75" customHeight="1">
      <c r="A22" s="199" t="s">
        <v>465</v>
      </c>
      <c r="B22" s="200" t="s">
        <v>466</v>
      </c>
      <c r="C22" s="201">
        <f>+C23</f>
        <v>164</v>
      </c>
      <c r="D22" s="111"/>
      <c r="E22" s="202"/>
    </row>
    <row r="23" spans="1:8" ht="30.75" customHeight="1">
      <c r="A23" s="199" t="s">
        <v>467</v>
      </c>
      <c r="B23" s="200" t="s">
        <v>468</v>
      </c>
      <c r="C23" s="201">
        <v>164</v>
      </c>
      <c r="D23" s="111"/>
      <c r="E23" s="202"/>
      <c r="G23" s="123"/>
    </row>
    <row r="24" spans="1:8" ht="30.75" customHeight="1">
      <c r="A24" s="199" t="s">
        <v>469</v>
      </c>
      <c r="B24" s="200" t="s">
        <v>470</v>
      </c>
      <c r="C24" s="201">
        <f>+C25+C26</f>
        <v>332836</v>
      </c>
      <c r="D24" s="111"/>
      <c r="E24" s="202"/>
    </row>
    <row r="25" spans="1:8" ht="30.75" customHeight="1">
      <c r="A25" s="199" t="s">
        <v>471</v>
      </c>
      <c r="B25" s="200" t="s">
        <v>472</v>
      </c>
      <c r="C25" s="201">
        <v>330892</v>
      </c>
      <c r="D25" s="111"/>
      <c r="E25" s="202"/>
    </row>
    <row r="26" spans="1:8" ht="30.75" customHeight="1">
      <c r="A26" s="199" t="s">
        <v>473</v>
      </c>
      <c r="B26" s="200" t="s">
        <v>474</v>
      </c>
      <c r="C26" s="201">
        <v>1944</v>
      </c>
      <c r="D26" s="111"/>
      <c r="E26" s="202"/>
    </row>
    <row r="27" spans="1:8" ht="30.75" customHeight="1">
      <c r="A27" s="199" t="s">
        <v>475</v>
      </c>
      <c r="B27" s="200" t="s">
        <v>476</v>
      </c>
      <c r="C27" s="201">
        <f>+C28</f>
        <v>24</v>
      </c>
      <c r="D27" s="111"/>
      <c r="E27" s="202"/>
    </row>
    <row r="28" spans="1:8" ht="30.75" customHeight="1">
      <c r="A28" s="199" t="s">
        <v>477</v>
      </c>
      <c r="B28" s="200" t="s">
        <v>478</v>
      </c>
      <c r="C28" s="201">
        <v>24</v>
      </c>
      <c r="D28" s="111"/>
      <c r="E28" s="202"/>
    </row>
    <row r="29" spans="1:8" ht="30.75" customHeight="1">
      <c r="A29" s="199" t="s">
        <v>479</v>
      </c>
      <c r="B29" s="200" t="s">
        <v>480</v>
      </c>
      <c r="C29" s="201">
        <f>+C30+C31+C32</f>
        <v>1319</v>
      </c>
      <c r="D29" s="111"/>
      <c r="E29" s="202"/>
      <c r="G29" s="101" t="s">
        <v>1016</v>
      </c>
      <c r="H29" s="101" t="s">
        <v>1016</v>
      </c>
    </row>
    <row r="30" spans="1:8" ht="30.75" customHeight="1">
      <c r="A30" s="199">
        <v>50901</v>
      </c>
      <c r="B30" s="200" t="s">
        <v>481</v>
      </c>
      <c r="C30" s="201">
        <v>1171</v>
      </c>
      <c r="D30" s="111"/>
      <c r="E30" s="202"/>
    </row>
    <row r="31" spans="1:8" ht="30.75" customHeight="1">
      <c r="A31" s="199">
        <v>50905</v>
      </c>
      <c r="B31" s="200" t="s">
        <v>482</v>
      </c>
      <c r="C31" s="201">
        <v>113</v>
      </c>
      <c r="D31" s="111"/>
      <c r="E31" s="202"/>
    </row>
    <row r="32" spans="1:8" ht="30.75" customHeight="1">
      <c r="A32" s="199" t="s">
        <v>483</v>
      </c>
      <c r="B32" s="200" t="s">
        <v>484</v>
      </c>
      <c r="C32" s="201">
        <v>35</v>
      </c>
    </row>
  </sheetData>
  <mergeCells count="2">
    <mergeCell ref="A2:C2"/>
    <mergeCell ref="A5:B5"/>
  </mergeCells>
  <phoneticPr fontId="49" type="noConversion"/>
  <printOptions horizontalCentered="1"/>
  <pageMargins left="0.78740157480314965" right="0.78740157480314965" top="0.98425196850393715" bottom="0.98425196850393715" header="0.51181102362204722" footer="0.31496062992125984"/>
  <pageSetup paperSize="9" fitToHeight="2"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92D050"/>
    <pageSetUpPr fitToPage="1"/>
  </sheetPr>
  <dimension ref="A1:AE48"/>
  <sheetViews>
    <sheetView workbookViewId="0">
      <selection activeCell="C5" sqref="C5"/>
    </sheetView>
  </sheetViews>
  <sheetFormatPr defaultRowHeight="12.75"/>
  <cols>
    <col min="1" max="1" width="19.375" style="101" customWidth="1"/>
    <col min="2" max="2" width="42.625" style="101" customWidth="1"/>
    <col min="3" max="3" width="18" style="102" customWidth="1"/>
    <col min="4" max="16384" width="9" style="101"/>
  </cols>
  <sheetData>
    <row r="1" spans="1:14" ht="28.5" customHeight="1">
      <c r="A1" s="103" t="s">
        <v>485</v>
      </c>
      <c r="B1" s="103"/>
      <c r="C1" s="104"/>
    </row>
    <row r="2" spans="1:14" ht="54.75" customHeight="1">
      <c r="A2" s="359" t="s">
        <v>850</v>
      </c>
      <c r="B2" s="359"/>
      <c r="C2" s="363"/>
    </row>
    <row r="3" spans="1:14" ht="28.9" customHeight="1">
      <c r="A3" s="105" t="s">
        <v>429</v>
      </c>
      <c r="B3" s="105"/>
      <c r="C3" s="106" t="s">
        <v>2</v>
      </c>
    </row>
    <row r="4" spans="1:14" ht="37.5" customHeight="1">
      <c r="A4" s="107" t="s">
        <v>431</v>
      </c>
      <c r="B4" s="108" t="s">
        <v>432</v>
      </c>
      <c r="C4" s="109" t="s">
        <v>396</v>
      </c>
    </row>
    <row r="5" spans="1:14" ht="35.25" customHeight="1">
      <c r="A5" s="366" t="s">
        <v>433</v>
      </c>
      <c r="B5" s="367"/>
      <c r="C5" s="193">
        <f>+C6+C19+C43+C47</f>
        <v>527271.21</v>
      </c>
      <c r="D5" s="111"/>
      <c r="E5" s="111"/>
      <c r="F5" s="292"/>
      <c r="G5" s="292"/>
      <c r="I5" s="292"/>
      <c r="J5" s="292"/>
      <c r="K5" s="292"/>
      <c r="L5" s="292"/>
      <c r="M5" s="292"/>
      <c r="N5" s="292"/>
    </row>
    <row r="6" spans="1:14" ht="29.25" customHeight="1">
      <c r="A6" s="112" t="s">
        <v>486</v>
      </c>
      <c r="B6" s="194" t="s">
        <v>472</v>
      </c>
      <c r="C6" s="195">
        <f>+C7+C8+C9+C10+C11+C12+C13+C14+C15+C16+C17+C18</f>
        <v>513943</v>
      </c>
      <c r="D6" s="111"/>
      <c r="E6" s="111"/>
    </row>
    <row r="7" spans="1:14" ht="29.25" customHeight="1">
      <c r="A7" s="112" t="s">
        <v>487</v>
      </c>
      <c r="B7" s="194" t="s">
        <v>488</v>
      </c>
      <c r="C7" s="201">
        <v>105565</v>
      </c>
      <c r="D7" s="111"/>
      <c r="E7" s="111"/>
    </row>
    <row r="8" spans="1:14" ht="29.25" customHeight="1">
      <c r="A8" s="112" t="s">
        <v>489</v>
      </c>
      <c r="B8" s="194" t="s">
        <v>490</v>
      </c>
      <c r="C8" s="201">
        <v>120021</v>
      </c>
      <c r="D8" s="111"/>
      <c r="E8" s="111"/>
    </row>
    <row r="9" spans="1:14" ht="29.25" customHeight="1">
      <c r="A9" s="112" t="s">
        <v>491</v>
      </c>
      <c r="B9" s="194" t="s">
        <v>492</v>
      </c>
      <c r="C9" s="201">
        <v>8938</v>
      </c>
      <c r="D9" s="111"/>
      <c r="E9" s="111"/>
    </row>
    <row r="10" spans="1:14" ht="29.25" customHeight="1">
      <c r="A10" s="112" t="s">
        <v>493</v>
      </c>
      <c r="B10" s="194" t="s">
        <v>494</v>
      </c>
      <c r="C10" s="201">
        <v>32</v>
      </c>
      <c r="D10" s="111"/>
      <c r="E10" s="111"/>
    </row>
    <row r="11" spans="1:14" ht="29.25" customHeight="1">
      <c r="A11" s="112" t="s">
        <v>495</v>
      </c>
      <c r="B11" s="194" t="s">
        <v>496</v>
      </c>
      <c r="C11" s="201">
        <v>83780</v>
      </c>
      <c r="D11" s="111"/>
      <c r="E11" s="111"/>
    </row>
    <row r="12" spans="1:14" ht="29.25" customHeight="1">
      <c r="A12" s="112" t="s">
        <v>497</v>
      </c>
      <c r="B12" s="194" t="s">
        <v>498</v>
      </c>
      <c r="C12" s="201">
        <v>42033</v>
      </c>
      <c r="D12" s="111"/>
      <c r="E12" s="111"/>
    </row>
    <row r="13" spans="1:14" ht="29.25" customHeight="1">
      <c r="A13" s="112" t="s">
        <v>499</v>
      </c>
      <c r="B13" s="194" t="s">
        <v>500</v>
      </c>
      <c r="C13" s="201">
        <v>21004</v>
      </c>
      <c r="D13" s="111"/>
      <c r="E13" s="111"/>
    </row>
    <row r="14" spans="1:14" ht="29.25" customHeight="1">
      <c r="A14" s="112" t="s">
        <v>501</v>
      </c>
      <c r="B14" s="194" t="s">
        <v>502</v>
      </c>
      <c r="C14" s="201">
        <v>28304</v>
      </c>
      <c r="D14" s="111"/>
      <c r="E14" s="111"/>
    </row>
    <row r="15" spans="1:14" ht="29.25" customHeight="1">
      <c r="A15" s="112" t="s">
        <v>503</v>
      </c>
      <c r="B15" s="194" t="s">
        <v>504</v>
      </c>
      <c r="C15" s="201">
        <v>2430</v>
      </c>
      <c r="D15" s="111"/>
      <c r="E15" s="111"/>
    </row>
    <row r="16" spans="1:14" ht="29.25" customHeight="1">
      <c r="A16" s="112" t="s">
        <v>505</v>
      </c>
      <c r="B16" s="194" t="s">
        <v>441</v>
      </c>
      <c r="C16" s="201">
        <v>41252</v>
      </c>
      <c r="D16" s="111"/>
      <c r="E16" s="111"/>
    </row>
    <row r="17" spans="1:31" ht="29.25" customHeight="1">
      <c r="A17" s="112" t="s">
        <v>506</v>
      </c>
      <c r="B17" s="194" t="s">
        <v>507</v>
      </c>
      <c r="C17" s="201">
        <v>8</v>
      </c>
      <c r="D17" s="111"/>
      <c r="E17" s="111"/>
    </row>
    <row r="18" spans="1:31" ht="29.25" customHeight="1">
      <c r="A18" s="112" t="s">
        <v>508</v>
      </c>
      <c r="B18" s="194" t="s">
        <v>443</v>
      </c>
      <c r="C18" s="201">
        <v>60576</v>
      </c>
      <c r="D18" s="111"/>
      <c r="E18" s="111"/>
    </row>
    <row r="19" spans="1:31" ht="29.25" customHeight="1">
      <c r="A19" s="112" t="s">
        <v>509</v>
      </c>
      <c r="B19" s="194" t="s">
        <v>474</v>
      </c>
      <c r="C19" s="195">
        <f>SUM(C20:C42)</f>
        <v>11821.21</v>
      </c>
      <c r="D19" s="111"/>
      <c r="E19" s="111"/>
    </row>
    <row r="20" spans="1:31" ht="29.25" customHeight="1">
      <c r="A20" s="112" t="s">
        <v>510</v>
      </c>
      <c r="B20" s="194" t="s">
        <v>511</v>
      </c>
      <c r="C20" s="201">
        <v>1575</v>
      </c>
      <c r="D20" s="111"/>
      <c r="E20" s="111"/>
      <c r="F20" s="292"/>
      <c r="AC20" s="292"/>
      <c r="AE20" s="292"/>
    </row>
    <row r="21" spans="1:31" ht="29.25" customHeight="1">
      <c r="A21" s="112" t="s">
        <v>512</v>
      </c>
      <c r="B21" s="194" t="s">
        <v>513</v>
      </c>
      <c r="C21" s="201">
        <v>141</v>
      </c>
      <c r="D21" s="111"/>
      <c r="E21" s="111"/>
    </row>
    <row r="22" spans="1:31" ht="29.25" customHeight="1">
      <c r="A22" s="112" t="s">
        <v>514</v>
      </c>
      <c r="B22" s="194" t="s">
        <v>515</v>
      </c>
      <c r="C22" s="293">
        <v>0.21</v>
      </c>
      <c r="D22" s="111"/>
      <c r="E22" s="111"/>
    </row>
    <row r="23" spans="1:31" ht="29.25" customHeight="1">
      <c r="A23" s="112" t="s">
        <v>516</v>
      </c>
      <c r="B23" s="194" t="s">
        <v>517</v>
      </c>
      <c r="C23" s="201">
        <v>61</v>
      </c>
      <c r="D23" s="111"/>
      <c r="E23" s="111"/>
    </row>
    <row r="24" spans="1:31" ht="29.25" customHeight="1">
      <c r="A24" s="112" t="s">
        <v>518</v>
      </c>
      <c r="B24" s="194" t="s">
        <v>519</v>
      </c>
      <c r="C24" s="201">
        <v>525</v>
      </c>
      <c r="D24" s="111"/>
      <c r="E24" s="111"/>
    </row>
    <row r="25" spans="1:31" ht="29.25" customHeight="1">
      <c r="A25" s="112" t="s">
        <v>520</v>
      </c>
      <c r="B25" s="194" t="s">
        <v>521</v>
      </c>
      <c r="C25" s="201">
        <v>433</v>
      </c>
      <c r="D25" s="111"/>
      <c r="E25" s="111"/>
    </row>
    <row r="26" spans="1:31" ht="29.25" customHeight="1">
      <c r="A26" s="112" t="s">
        <v>522</v>
      </c>
      <c r="B26" s="194" t="s">
        <v>523</v>
      </c>
      <c r="C26" s="201">
        <v>701</v>
      </c>
      <c r="D26" s="111"/>
      <c r="E26" s="111"/>
    </row>
    <row r="27" spans="1:31" ht="29.25" customHeight="1">
      <c r="A27" s="112" t="s">
        <v>524</v>
      </c>
      <c r="B27" s="194" t="s">
        <v>525</v>
      </c>
      <c r="C27" s="201">
        <v>896</v>
      </c>
      <c r="D27" s="111"/>
      <c r="E27" s="111"/>
    </row>
    <row r="28" spans="1:31" ht="29.25" customHeight="1">
      <c r="A28" s="112" t="s">
        <v>526</v>
      </c>
      <c r="B28" s="194" t="s">
        <v>527</v>
      </c>
      <c r="C28" s="201">
        <v>347</v>
      </c>
      <c r="D28" s="111"/>
      <c r="E28" s="111"/>
    </row>
    <row r="29" spans="1:31" ht="29.25" customHeight="1">
      <c r="A29" s="112" t="s">
        <v>528</v>
      </c>
      <c r="B29" s="194" t="s">
        <v>458</v>
      </c>
      <c r="C29" s="201">
        <v>33</v>
      </c>
      <c r="D29" s="111"/>
      <c r="E29" s="111"/>
    </row>
    <row r="30" spans="1:31" ht="29.25" customHeight="1">
      <c r="A30" s="112" t="s">
        <v>529</v>
      </c>
      <c r="B30" s="194" t="s">
        <v>462</v>
      </c>
      <c r="C30" s="201">
        <v>241</v>
      </c>
      <c r="D30" s="111"/>
      <c r="E30" s="111"/>
    </row>
    <row r="31" spans="1:31" ht="29.25" customHeight="1">
      <c r="A31" s="112" t="s">
        <v>530</v>
      </c>
      <c r="B31" s="194" t="s">
        <v>531</v>
      </c>
      <c r="C31" s="201">
        <v>214</v>
      </c>
      <c r="D31" s="111"/>
      <c r="E31" s="111"/>
    </row>
    <row r="32" spans="1:31" ht="29.25" customHeight="1">
      <c r="A32" s="112" t="s">
        <v>532</v>
      </c>
      <c r="B32" s="194" t="s">
        <v>449</v>
      </c>
      <c r="C32" s="201">
        <v>118</v>
      </c>
      <c r="D32" s="111"/>
      <c r="E32" s="111"/>
    </row>
    <row r="33" spans="1:5" ht="29.25" customHeight="1">
      <c r="A33" s="112" t="s">
        <v>533</v>
      </c>
      <c r="B33" s="194" t="s">
        <v>451</v>
      </c>
      <c r="C33" s="201">
        <v>18</v>
      </c>
      <c r="D33" s="111"/>
      <c r="E33" s="111"/>
    </row>
    <row r="34" spans="1:5" ht="29.25" customHeight="1">
      <c r="A34" s="112" t="s">
        <v>534</v>
      </c>
      <c r="B34" s="194" t="s">
        <v>457</v>
      </c>
      <c r="C34" s="201">
        <v>37</v>
      </c>
      <c r="D34" s="111"/>
      <c r="E34" s="111"/>
    </row>
    <row r="35" spans="1:5" ht="29.25" customHeight="1">
      <c r="A35" s="112" t="s">
        <v>535</v>
      </c>
      <c r="B35" s="194" t="s">
        <v>536</v>
      </c>
      <c r="C35" s="201">
        <v>20</v>
      </c>
      <c r="D35" s="111"/>
      <c r="E35" s="111"/>
    </row>
    <row r="36" spans="1:5" ht="29.25" customHeight="1">
      <c r="A36" s="112" t="s">
        <v>537</v>
      </c>
      <c r="B36" s="194" t="s">
        <v>538</v>
      </c>
      <c r="C36" s="201">
        <v>316</v>
      </c>
      <c r="D36" s="111"/>
      <c r="E36" s="111"/>
    </row>
    <row r="37" spans="1:5" ht="29.25" customHeight="1">
      <c r="A37" s="112" t="s">
        <v>539</v>
      </c>
      <c r="B37" s="194" t="s">
        <v>455</v>
      </c>
      <c r="C37" s="201">
        <v>277</v>
      </c>
      <c r="D37" s="111"/>
      <c r="E37" s="111"/>
    </row>
    <row r="38" spans="1:5" ht="29.25" customHeight="1">
      <c r="A38" s="112" t="s">
        <v>540</v>
      </c>
      <c r="B38" s="194" t="s">
        <v>541</v>
      </c>
      <c r="C38" s="201">
        <v>885</v>
      </c>
      <c r="D38" s="111"/>
      <c r="E38" s="111"/>
    </row>
    <row r="39" spans="1:5" ht="29.25" customHeight="1">
      <c r="A39" s="112" t="s">
        <v>542</v>
      </c>
      <c r="B39" s="194" t="s">
        <v>460</v>
      </c>
      <c r="C39" s="201">
        <v>985</v>
      </c>
      <c r="D39" s="111"/>
      <c r="E39" s="111"/>
    </row>
    <row r="40" spans="1:5" ht="29.25" customHeight="1">
      <c r="A40" s="112" t="s">
        <v>543</v>
      </c>
      <c r="B40" s="194" t="s">
        <v>544</v>
      </c>
      <c r="C40" s="201">
        <v>1882</v>
      </c>
      <c r="D40" s="111"/>
      <c r="E40" s="111"/>
    </row>
    <row r="41" spans="1:5" ht="29.25" customHeight="1">
      <c r="A41" s="112" t="s">
        <v>545</v>
      </c>
      <c r="B41" s="194" t="s">
        <v>464</v>
      </c>
      <c r="C41" s="201">
        <v>2114</v>
      </c>
      <c r="D41" s="111"/>
      <c r="E41" s="111"/>
    </row>
    <row r="42" spans="1:5" ht="29.25" customHeight="1">
      <c r="A42" s="112">
        <v>30240</v>
      </c>
      <c r="B42" s="194" t="s">
        <v>1017</v>
      </c>
      <c r="C42" s="201">
        <v>2</v>
      </c>
      <c r="D42" s="111"/>
      <c r="E42" s="111"/>
    </row>
    <row r="43" spans="1:5" ht="29.25" customHeight="1">
      <c r="A43" s="112" t="s">
        <v>546</v>
      </c>
      <c r="B43" s="194" t="s">
        <v>480</v>
      </c>
      <c r="C43" s="195">
        <f>+C44+C45+C46</f>
        <v>1319</v>
      </c>
      <c r="D43" s="111"/>
      <c r="E43" s="111"/>
    </row>
    <row r="44" spans="1:5" ht="29.25" customHeight="1">
      <c r="A44" s="112">
        <v>30303</v>
      </c>
      <c r="B44" s="194" t="s">
        <v>547</v>
      </c>
      <c r="C44" s="195">
        <v>113</v>
      </c>
      <c r="D44" s="111"/>
      <c r="E44" s="111"/>
    </row>
    <row r="45" spans="1:5" ht="29.25" customHeight="1">
      <c r="A45" s="112">
        <v>30305</v>
      </c>
      <c r="B45" s="194" t="s">
        <v>548</v>
      </c>
      <c r="C45" s="195">
        <v>1171</v>
      </c>
      <c r="D45" s="111"/>
      <c r="E45" s="111"/>
    </row>
    <row r="46" spans="1:5" ht="29.25" customHeight="1">
      <c r="A46" s="112" t="s">
        <v>549</v>
      </c>
      <c r="B46" s="194" t="s">
        <v>550</v>
      </c>
      <c r="C46" s="195">
        <v>35</v>
      </c>
      <c r="D46" s="111"/>
      <c r="E46" s="111"/>
    </row>
    <row r="47" spans="1:5" ht="29.25" customHeight="1">
      <c r="A47" s="112" t="s">
        <v>551</v>
      </c>
      <c r="B47" s="194" t="s">
        <v>552</v>
      </c>
      <c r="C47" s="195">
        <f>C48</f>
        <v>188</v>
      </c>
      <c r="D47" s="111"/>
      <c r="E47" s="111"/>
    </row>
    <row r="48" spans="1:5" ht="29.25" customHeight="1">
      <c r="A48" s="112" t="s">
        <v>553</v>
      </c>
      <c r="B48" s="194" t="s">
        <v>554</v>
      </c>
      <c r="C48" s="195">
        <v>188</v>
      </c>
      <c r="D48" s="111"/>
      <c r="E48" s="111"/>
    </row>
  </sheetData>
  <mergeCells count="2">
    <mergeCell ref="A2:C2"/>
    <mergeCell ref="A5:B5"/>
  </mergeCells>
  <phoneticPr fontId="49" type="noConversion"/>
  <printOptions horizontalCentered="1"/>
  <pageMargins left="0.78740157480314965" right="0.78740157480314965" top="0.98425196850393715" bottom="0.98425196850393715" header="0.51181102362204722" footer="0.31496062992125984"/>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6"/>
  <sheetViews>
    <sheetView tabSelected="1" topLeftCell="A4" zoomScale="85" workbookViewId="0">
      <selection activeCell="M13" sqref="M13"/>
    </sheetView>
  </sheetViews>
  <sheetFormatPr defaultRowHeight="14.25"/>
  <cols>
    <col min="1" max="1" width="27.875" style="181" customWidth="1"/>
    <col min="2" max="2" width="9.625" style="181" customWidth="1"/>
    <col min="3" max="3" width="8.875" style="181" customWidth="1"/>
    <col min="4" max="4" width="10.25" style="181" customWidth="1"/>
    <col min="5" max="19" width="8.75" style="181" customWidth="1"/>
    <col min="20" max="256" width="9" style="181"/>
    <col min="257" max="257" width="27.875" style="181" customWidth="1"/>
    <col min="258" max="258" width="9.625" style="181" customWidth="1"/>
    <col min="259" max="259" width="8.875" style="181" customWidth="1"/>
    <col min="260" max="260" width="10.25" style="181" customWidth="1"/>
    <col min="261" max="275" width="8.75" style="181" customWidth="1"/>
    <col min="276" max="512" width="9" style="181"/>
    <col min="513" max="513" width="27.875" style="181" customWidth="1"/>
    <col min="514" max="514" width="9.625" style="181" customWidth="1"/>
    <col min="515" max="515" width="8.875" style="181" customWidth="1"/>
    <col min="516" max="516" width="10.25" style="181" customWidth="1"/>
    <col min="517" max="531" width="8.75" style="181" customWidth="1"/>
    <col min="532" max="768" width="9" style="181"/>
    <col min="769" max="769" width="27.875" style="181" customWidth="1"/>
    <col min="770" max="770" width="9.625" style="181" customWidth="1"/>
    <col min="771" max="771" width="8.875" style="181" customWidth="1"/>
    <col min="772" max="772" width="10.25" style="181" customWidth="1"/>
    <col min="773" max="787" width="8.75" style="181" customWidth="1"/>
    <col min="788" max="1024" width="9" style="181"/>
    <col min="1025" max="1025" width="27.875" style="181" customWidth="1"/>
    <col min="1026" max="1026" width="9.625" style="181" customWidth="1"/>
    <col min="1027" max="1027" width="8.875" style="181" customWidth="1"/>
    <col min="1028" max="1028" width="10.25" style="181" customWidth="1"/>
    <col min="1029" max="1043" width="8.75" style="181" customWidth="1"/>
    <col min="1044" max="1280" width="9" style="181"/>
    <col min="1281" max="1281" width="27.875" style="181" customWidth="1"/>
    <col min="1282" max="1282" width="9.625" style="181" customWidth="1"/>
    <col min="1283" max="1283" width="8.875" style="181" customWidth="1"/>
    <col min="1284" max="1284" width="10.25" style="181" customWidth="1"/>
    <col min="1285" max="1299" width="8.75" style="181" customWidth="1"/>
    <col min="1300" max="1536" width="9" style="181"/>
    <col min="1537" max="1537" width="27.875" style="181" customWidth="1"/>
    <col min="1538" max="1538" width="9.625" style="181" customWidth="1"/>
    <col min="1539" max="1539" width="8.875" style="181" customWidth="1"/>
    <col min="1540" max="1540" width="10.25" style="181" customWidth="1"/>
    <col min="1541" max="1555" width="8.75" style="181" customWidth="1"/>
    <col min="1556" max="1792" width="9" style="181"/>
    <col min="1793" max="1793" width="27.875" style="181" customWidth="1"/>
    <col min="1794" max="1794" width="9.625" style="181" customWidth="1"/>
    <col min="1795" max="1795" width="8.875" style="181" customWidth="1"/>
    <col min="1796" max="1796" width="10.25" style="181" customWidth="1"/>
    <col min="1797" max="1811" width="8.75" style="181" customWidth="1"/>
    <col min="1812" max="2048" width="9" style="181"/>
    <col min="2049" max="2049" width="27.875" style="181" customWidth="1"/>
    <col min="2050" max="2050" width="9.625" style="181" customWidth="1"/>
    <col min="2051" max="2051" width="8.875" style="181" customWidth="1"/>
    <col min="2052" max="2052" width="10.25" style="181" customWidth="1"/>
    <col min="2053" max="2067" width="8.75" style="181" customWidth="1"/>
    <col min="2068" max="2304" width="9" style="181"/>
    <col min="2305" max="2305" width="27.875" style="181" customWidth="1"/>
    <col min="2306" max="2306" width="9.625" style="181" customWidth="1"/>
    <col min="2307" max="2307" width="8.875" style="181" customWidth="1"/>
    <col min="2308" max="2308" width="10.25" style="181" customWidth="1"/>
    <col min="2309" max="2323" width="8.75" style="181" customWidth="1"/>
    <col min="2324" max="2560" width="9" style="181"/>
    <col min="2561" max="2561" width="27.875" style="181" customWidth="1"/>
    <col min="2562" max="2562" width="9.625" style="181" customWidth="1"/>
    <col min="2563" max="2563" width="8.875" style="181" customWidth="1"/>
    <col min="2564" max="2564" width="10.25" style="181" customWidth="1"/>
    <col min="2565" max="2579" width="8.75" style="181" customWidth="1"/>
    <col min="2580" max="2816" width="9" style="181"/>
    <col min="2817" max="2817" width="27.875" style="181" customWidth="1"/>
    <col min="2818" max="2818" width="9.625" style="181" customWidth="1"/>
    <col min="2819" max="2819" width="8.875" style="181" customWidth="1"/>
    <col min="2820" max="2820" width="10.25" style="181" customWidth="1"/>
    <col min="2821" max="2835" width="8.75" style="181" customWidth="1"/>
    <col min="2836" max="3072" width="9" style="181"/>
    <col min="3073" max="3073" width="27.875" style="181" customWidth="1"/>
    <col min="3074" max="3074" width="9.625" style="181" customWidth="1"/>
    <col min="3075" max="3075" width="8.875" style="181" customWidth="1"/>
    <col min="3076" max="3076" width="10.25" style="181" customWidth="1"/>
    <col min="3077" max="3091" width="8.75" style="181" customWidth="1"/>
    <col min="3092" max="3328" width="9" style="181"/>
    <col min="3329" max="3329" width="27.875" style="181" customWidth="1"/>
    <col min="3330" max="3330" width="9.625" style="181" customWidth="1"/>
    <col min="3331" max="3331" width="8.875" style="181" customWidth="1"/>
    <col min="3332" max="3332" width="10.25" style="181" customWidth="1"/>
    <col min="3333" max="3347" width="8.75" style="181" customWidth="1"/>
    <col min="3348" max="3584" width="9" style="181"/>
    <col min="3585" max="3585" width="27.875" style="181" customWidth="1"/>
    <col min="3586" max="3586" width="9.625" style="181" customWidth="1"/>
    <col min="3587" max="3587" width="8.875" style="181" customWidth="1"/>
    <col min="3588" max="3588" width="10.25" style="181" customWidth="1"/>
    <col min="3589" max="3603" width="8.75" style="181" customWidth="1"/>
    <col min="3604" max="3840" width="9" style="181"/>
    <col min="3841" max="3841" width="27.875" style="181" customWidth="1"/>
    <col min="3842" max="3842" width="9.625" style="181" customWidth="1"/>
    <col min="3843" max="3843" width="8.875" style="181" customWidth="1"/>
    <col min="3844" max="3844" width="10.25" style="181" customWidth="1"/>
    <col min="3845" max="3859" width="8.75" style="181" customWidth="1"/>
    <col min="3860" max="4096" width="9" style="181"/>
    <col min="4097" max="4097" width="27.875" style="181" customWidth="1"/>
    <col min="4098" max="4098" width="9.625" style="181" customWidth="1"/>
    <col min="4099" max="4099" width="8.875" style="181" customWidth="1"/>
    <col min="4100" max="4100" width="10.25" style="181" customWidth="1"/>
    <col min="4101" max="4115" width="8.75" style="181" customWidth="1"/>
    <col min="4116" max="4352" width="9" style="181"/>
    <col min="4353" max="4353" width="27.875" style="181" customWidth="1"/>
    <col min="4354" max="4354" width="9.625" style="181" customWidth="1"/>
    <col min="4355" max="4355" width="8.875" style="181" customWidth="1"/>
    <col min="4356" max="4356" width="10.25" style="181" customWidth="1"/>
    <col min="4357" max="4371" width="8.75" style="181" customWidth="1"/>
    <col min="4372" max="4608" width="9" style="181"/>
    <col min="4609" max="4609" width="27.875" style="181" customWidth="1"/>
    <col min="4610" max="4610" width="9.625" style="181" customWidth="1"/>
    <col min="4611" max="4611" width="8.875" style="181" customWidth="1"/>
    <col min="4612" max="4612" width="10.25" style="181" customWidth="1"/>
    <col min="4613" max="4627" width="8.75" style="181" customWidth="1"/>
    <col min="4628" max="4864" width="9" style="181"/>
    <col min="4865" max="4865" width="27.875" style="181" customWidth="1"/>
    <col min="4866" max="4866" width="9.625" style="181" customWidth="1"/>
    <col min="4867" max="4867" width="8.875" style="181" customWidth="1"/>
    <col min="4868" max="4868" width="10.25" style="181" customWidth="1"/>
    <col min="4869" max="4883" width="8.75" style="181" customWidth="1"/>
    <col min="4884" max="5120" width="9" style="181"/>
    <col min="5121" max="5121" width="27.875" style="181" customWidth="1"/>
    <col min="5122" max="5122" width="9.625" style="181" customWidth="1"/>
    <col min="5123" max="5123" width="8.875" style="181" customWidth="1"/>
    <col min="5124" max="5124" width="10.25" style="181" customWidth="1"/>
    <col min="5125" max="5139" width="8.75" style="181" customWidth="1"/>
    <col min="5140" max="5376" width="9" style="181"/>
    <col min="5377" max="5377" width="27.875" style="181" customWidth="1"/>
    <col min="5378" max="5378" width="9.625" style="181" customWidth="1"/>
    <col min="5379" max="5379" width="8.875" style="181" customWidth="1"/>
    <col min="5380" max="5380" width="10.25" style="181" customWidth="1"/>
    <col min="5381" max="5395" width="8.75" style="181" customWidth="1"/>
    <col min="5396" max="5632" width="9" style="181"/>
    <col min="5633" max="5633" width="27.875" style="181" customWidth="1"/>
    <col min="5634" max="5634" width="9.625" style="181" customWidth="1"/>
    <col min="5635" max="5635" width="8.875" style="181" customWidth="1"/>
    <col min="5636" max="5636" width="10.25" style="181" customWidth="1"/>
    <col min="5637" max="5651" width="8.75" style="181" customWidth="1"/>
    <col min="5652" max="5888" width="9" style="181"/>
    <col min="5889" max="5889" width="27.875" style="181" customWidth="1"/>
    <col min="5890" max="5890" width="9.625" style="181" customWidth="1"/>
    <col min="5891" max="5891" width="8.875" style="181" customWidth="1"/>
    <col min="5892" max="5892" width="10.25" style="181" customWidth="1"/>
    <col min="5893" max="5907" width="8.75" style="181" customWidth="1"/>
    <col min="5908" max="6144" width="9" style="181"/>
    <col min="6145" max="6145" width="27.875" style="181" customWidth="1"/>
    <col min="6146" max="6146" width="9.625" style="181" customWidth="1"/>
    <col min="6147" max="6147" width="8.875" style="181" customWidth="1"/>
    <col min="6148" max="6148" width="10.25" style="181" customWidth="1"/>
    <col min="6149" max="6163" width="8.75" style="181" customWidth="1"/>
    <col min="6164" max="6400" width="9" style="181"/>
    <col min="6401" max="6401" width="27.875" style="181" customWidth="1"/>
    <col min="6402" max="6402" width="9.625" style="181" customWidth="1"/>
    <col min="6403" max="6403" width="8.875" style="181" customWidth="1"/>
    <col min="6404" max="6404" width="10.25" style="181" customWidth="1"/>
    <col min="6405" max="6419" width="8.75" style="181" customWidth="1"/>
    <col min="6420" max="6656" width="9" style="181"/>
    <col min="6657" max="6657" width="27.875" style="181" customWidth="1"/>
    <col min="6658" max="6658" width="9.625" style="181" customWidth="1"/>
    <col min="6659" max="6659" width="8.875" style="181" customWidth="1"/>
    <col min="6660" max="6660" width="10.25" style="181" customWidth="1"/>
    <col min="6661" max="6675" width="8.75" style="181" customWidth="1"/>
    <col min="6676" max="6912" width="9" style="181"/>
    <col min="6913" max="6913" width="27.875" style="181" customWidth="1"/>
    <col min="6914" max="6914" width="9.625" style="181" customWidth="1"/>
    <col min="6915" max="6915" width="8.875" style="181" customWidth="1"/>
    <col min="6916" max="6916" width="10.25" style="181" customWidth="1"/>
    <col min="6917" max="6931" width="8.75" style="181" customWidth="1"/>
    <col min="6932" max="7168" width="9" style="181"/>
    <col min="7169" max="7169" width="27.875" style="181" customWidth="1"/>
    <col min="7170" max="7170" width="9.625" style="181" customWidth="1"/>
    <col min="7171" max="7171" width="8.875" style="181" customWidth="1"/>
    <col min="7172" max="7172" width="10.25" style="181" customWidth="1"/>
    <col min="7173" max="7187" width="8.75" style="181" customWidth="1"/>
    <col min="7188" max="7424" width="9" style="181"/>
    <col min="7425" max="7425" width="27.875" style="181" customWidth="1"/>
    <col min="7426" max="7426" width="9.625" style="181" customWidth="1"/>
    <col min="7427" max="7427" width="8.875" style="181" customWidth="1"/>
    <col min="7428" max="7428" width="10.25" style="181" customWidth="1"/>
    <col min="7429" max="7443" width="8.75" style="181" customWidth="1"/>
    <col min="7444" max="7680" width="9" style="181"/>
    <col min="7681" max="7681" width="27.875" style="181" customWidth="1"/>
    <col min="7682" max="7682" width="9.625" style="181" customWidth="1"/>
    <col min="7683" max="7683" width="8.875" style="181" customWidth="1"/>
    <col min="7684" max="7684" width="10.25" style="181" customWidth="1"/>
    <col min="7685" max="7699" width="8.75" style="181" customWidth="1"/>
    <col min="7700" max="7936" width="9" style="181"/>
    <col min="7937" max="7937" width="27.875" style="181" customWidth="1"/>
    <col min="7938" max="7938" width="9.625" style="181" customWidth="1"/>
    <col min="7939" max="7939" width="8.875" style="181" customWidth="1"/>
    <col min="7940" max="7940" width="10.25" style="181" customWidth="1"/>
    <col min="7941" max="7955" width="8.75" style="181" customWidth="1"/>
    <col min="7956" max="8192" width="9" style="181"/>
    <col min="8193" max="8193" width="27.875" style="181" customWidth="1"/>
    <col min="8194" max="8194" width="9.625" style="181" customWidth="1"/>
    <col min="8195" max="8195" width="8.875" style="181" customWidth="1"/>
    <col min="8196" max="8196" width="10.25" style="181" customWidth="1"/>
    <col min="8197" max="8211" width="8.75" style="181" customWidth="1"/>
    <col min="8212" max="8448" width="9" style="181"/>
    <col min="8449" max="8449" width="27.875" style="181" customWidth="1"/>
    <col min="8450" max="8450" width="9.625" style="181" customWidth="1"/>
    <col min="8451" max="8451" width="8.875" style="181" customWidth="1"/>
    <col min="8452" max="8452" width="10.25" style="181" customWidth="1"/>
    <col min="8453" max="8467" width="8.75" style="181" customWidth="1"/>
    <col min="8468" max="8704" width="9" style="181"/>
    <col min="8705" max="8705" width="27.875" style="181" customWidth="1"/>
    <col min="8706" max="8706" width="9.625" style="181" customWidth="1"/>
    <col min="8707" max="8707" width="8.875" style="181" customWidth="1"/>
    <col min="8708" max="8708" width="10.25" style="181" customWidth="1"/>
    <col min="8709" max="8723" width="8.75" style="181" customWidth="1"/>
    <col min="8724" max="8960" width="9" style="181"/>
    <col min="8961" max="8961" width="27.875" style="181" customWidth="1"/>
    <col min="8962" max="8962" width="9.625" style="181" customWidth="1"/>
    <col min="8963" max="8963" width="8.875" style="181" customWidth="1"/>
    <col min="8964" max="8964" width="10.25" style="181" customWidth="1"/>
    <col min="8965" max="8979" width="8.75" style="181" customWidth="1"/>
    <col min="8980" max="9216" width="9" style="181"/>
    <col min="9217" max="9217" width="27.875" style="181" customWidth="1"/>
    <col min="9218" max="9218" width="9.625" style="181" customWidth="1"/>
    <col min="9219" max="9219" width="8.875" style="181" customWidth="1"/>
    <col min="9220" max="9220" width="10.25" style="181" customWidth="1"/>
    <col min="9221" max="9235" width="8.75" style="181" customWidth="1"/>
    <col min="9236" max="9472" width="9" style="181"/>
    <col min="9473" max="9473" width="27.875" style="181" customWidth="1"/>
    <col min="9474" max="9474" width="9.625" style="181" customWidth="1"/>
    <col min="9475" max="9475" width="8.875" style="181" customWidth="1"/>
    <col min="9476" max="9476" width="10.25" style="181" customWidth="1"/>
    <col min="9477" max="9491" width="8.75" style="181" customWidth="1"/>
    <col min="9492" max="9728" width="9" style="181"/>
    <col min="9729" max="9729" width="27.875" style="181" customWidth="1"/>
    <col min="9730" max="9730" width="9.625" style="181" customWidth="1"/>
    <col min="9731" max="9731" width="8.875" style="181" customWidth="1"/>
    <col min="9732" max="9732" width="10.25" style="181" customWidth="1"/>
    <col min="9733" max="9747" width="8.75" style="181" customWidth="1"/>
    <col min="9748" max="9984" width="9" style="181"/>
    <col min="9985" max="9985" width="27.875" style="181" customWidth="1"/>
    <col min="9986" max="9986" width="9.625" style="181" customWidth="1"/>
    <col min="9987" max="9987" width="8.875" style="181" customWidth="1"/>
    <col min="9988" max="9988" width="10.25" style="181" customWidth="1"/>
    <col min="9989" max="10003" width="8.75" style="181" customWidth="1"/>
    <col min="10004" max="10240" width="9" style="181"/>
    <col min="10241" max="10241" width="27.875" style="181" customWidth="1"/>
    <col min="10242" max="10242" width="9.625" style="181" customWidth="1"/>
    <col min="10243" max="10243" width="8.875" style="181" customWidth="1"/>
    <col min="10244" max="10244" width="10.25" style="181" customWidth="1"/>
    <col min="10245" max="10259" width="8.75" style="181" customWidth="1"/>
    <col min="10260" max="10496" width="9" style="181"/>
    <col min="10497" max="10497" width="27.875" style="181" customWidth="1"/>
    <col min="10498" max="10498" width="9.625" style="181" customWidth="1"/>
    <col min="10499" max="10499" width="8.875" style="181" customWidth="1"/>
    <col min="10500" max="10500" width="10.25" style="181" customWidth="1"/>
    <col min="10501" max="10515" width="8.75" style="181" customWidth="1"/>
    <col min="10516" max="10752" width="9" style="181"/>
    <col min="10753" max="10753" width="27.875" style="181" customWidth="1"/>
    <col min="10754" max="10754" width="9.625" style="181" customWidth="1"/>
    <col min="10755" max="10755" width="8.875" style="181" customWidth="1"/>
    <col min="10756" max="10756" width="10.25" style="181" customWidth="1"/>
    <col min="10757" max="10771" width="8.75" style="181" customWidth="1"/>
    <col min="10772" max="11008" width="9" style="181"/>
    <col min="11009" max="11009" width="27.875" style="181" customWidth="1"/>
    <col min="11010" max="11010" width="9.625" style="181" customWidth="1"/>
    <col min="11011" max="11011" width="8.875" style="181" customWidth="1"/>
    <col min="11012" max="11012" width="10.25" style="181" customWidth="1"/>
    <col min="11013" max="11027" width="8.75" style="181" customWidth="1"/>
    <col min="11028" max="11264" width="9" style="181"/>
    <col min="11265" max="11265" width="27.875" style="181" customWidth="1"/>
    <col min="11266" max="11266" width="9.625" style="181" customWidth="1"/>
    <col min="11267" max="11267" width="8.875" style="181" customWidth="1"/>
    <col min="11268" max="11268" width="10.25" style="181" customWidth="1"/>
    <col min="11269" max="11283" width="8.75" style="181" customWidth="1"/>
    <col min="11284" max="11520" width="9" style="181"/>
    <col min="11521" max="11521" width="27.875" style="181" customWidth="1"/>
    <col min="11522" max="11522" width="9.625" style="181" customWidth="1"/>
    <col min="11523" max="11523" width="8.875" style="181" customWidth="1"/>
    <col min="11524" max="11524" width="10.25" style="181" customWidth="1"/>
    <col min="11525" max="11539" width="8.75" style="181" customWidth="1"/>
    <col min="11540" max="11776" width="9" style="181"/>
    <col min="11777" max="11777" width="27.875" style="181" customWidth="1"/>
    <col min="11778" max="11778" width="9.625" style="181" customWidth="1"/>
    <col min="11779" max="11779" width="8.875" style="181" customWidth="1"/>
    <col min="11780" max="11780" width="10.25" style="181" customWidth="1"/>
    <col min="11781" max="11795" width="8.75" style="181" customWidth="1"/>
    <col min="11796" max="12032" width="9" style="181"/>
    <col min="12033" max="12033" width="27.875" style="181" customWidth="1"/>
    <col min="12034" max="12034" width="9.625" style="181" customWidth="1"/>
    <col min="12035" max="12035" width="8.875" style="181" customWidth="1"/>
    <col min="12036" max="12036" width="10.25" style="181" customWidth="1"/>
    <col min="12037" max="12051" width="8.75" style="181" customWidth="1"/>
    <col min="12052" max="12288" width="9" style="181"/>
    <col min="12289" max="12289" width="27.875" style="181" customWidth="1"/>
    <col min="12290" max="12290" width="9.625" style="181" customWidth="1"/>
    <col min="12291" max="12291" width="8.875" style="181" customWidth="1"/>
    <col min="12292" max="12292" width="10.25" style="181" customWidth="1"/>
    <col min="12293" max="12307" width="8.75" style="181" customWidth="1"/>
    <col min="12308" max="12544" width="9" style="181"/>
    <col min="12545" max="12545" width="27.875" style="181" customWidth="1"/>
    <col min="12546" max="12546" width="9.625" style="181" customWidth="1"/>
    <col min="12547" max="12547" width="8.875" style="181" customWidth="1"/>
    <col min="12548" max="12548" width="10.25" style="181" customWidth="1"/>
    <col min="12549" max="12563" width="8.75" style="181" customWidth="1"/>
    <col min="12564" max="12800" width="9" style="181"/>
    <col min="12801" max="12801" width="27.875" style="181" customWidth="1"/>
    <col min="12802" max="12802" width="9.625" style="181" customWidth="1"/>
    <col min="12803" max="12803" width="8.875" style="181" customWidth="1"/>
    <col min="12804" max="12804" width="10.25" style="181" customWidth="1"/>
    <col min="12805" max="12819" width="8.75" style="181" customWidth="1"/>
    <col min="12820" max="13056" width="9" style="181"/>
    <col min="13057" max="13057" width="27.875" style="181" customWidth="1"/>
    <col min="13058" max="13058" width="9.625" style="181" customWidth="1"/>
    <col min="13059" max="13059" width="8.875" style="181" customWidth="1"/>
    <col min="13060" max="13060" width="10.25" style="181" customWidth="1"/>
    <col min="13061" max="13075" width="8.75" style="181" customWidth="1"/>
    <col min="13076" max="13312" width="9" style="181"/>
    <col min="13313" max="13313" width="27.875" style="181" customWidth="1"/>
    <col min="13314" max="13314" width="9.625" style="181" customWidth="1"/>
    <col min="13315" max="13315" width="8.875" style="181" customWidth="1"/>
    <col min="13316" max="13316" width="10.25" style="181" customWidth="1"/>
    <col min="13317" max="13331" width="8.75" style="181" customWidth="1"/>
    <col min="13332" max="13568" width="9" style="181"/>
    <col min="13569" max="13569" width="27.875" style="181" customWidth="1"/>
    <col min="13570" max="13570" width="9.625" style="181" customWidth="1"/>
    <col min="13571" max="13571" width="8.875" style="181" customWidth="1"/>
    <col min="13572" max="13572" width="10.25" style="181" customWidth="1"/>
    <col min="13573" max="13587" width="8.75" style="181" customWidth="1"/>
    <col min="13588" max="13824" width="9" style="181"/>
    <col min="13825" max="13825" width="27.875" style="181" customWidth="1"/>
    <col min="13826" max="13826" width="9.625" style="181" customWidth="1"/>
    <col min="13827" max="13827" width="8.875" style="181" customWidth="1"/>
    <col min="13828" max="13828" width="10.25" style="181" customWidth="1"/>
    <col min="13829" max="13843" width="8.75" style="181" customWidth="1"/>
    <col min="13844" max="14080" width="9" style="181"/>
    <col min="14081" max="14081" width="27.875" style="181" customWidth="1"/>
    <col min="14082" max="14082" width="9.625" style="181" customWidth="1"/>
    <col min="14083" max="14083" width="8.875" style="181" customWidth="1"/>
    <col min="14084" max="14084" width="10.25" style="181" customWidth="1"/>
    <col min="14085" max="14099" width="8.75" style="181" customWidth="1"/>
    <col min="14100" max="14336" width="9" style="181"/>
    <col min="14337" max="14337" width="27.875" style="181" customWidth="1"/>
    <col min="14338" max="14338" width="9.625" style="181" customWidth="1"/>
    <col min="14339" max="14339" width="8.875" style="181" customWidth="1"/>
    <col min="14340" max="14340" width="10.25" style="181" customWidth="1"/>
    <col min="14341" max="14355" width="8.75" style="181" customWidth="1"/>
    <col min="14356" max="14592" width="9" style="181"/>
    <col min="14593" max="14593" width="27.875" style="181" customWidth="1"/>
    <col min="14594" max="14594" width="9.625" style="181" customWidth="1"/>
    <col min="14595" max="14595" width="8.875" style="181" customWidth="1"/>
    <col min="14596" max="14596" width="10.25" style="181" customWidth="1"/>
    <col min="14597" max="14611" width="8.75" style="181" customWidth="1"/>
    <col min="14612" max="14848" width="9" style="181"/>
    <col min="14849" max="14849" width="27.875" style="181" customWidth="1"/>
    <col min="14850" max="14850" width="9.625" style="181" customWidth="1"/>
    <col min="14851" max="14851" width="8.875" style="181" customWidth="1"/>
    <col min="14852" max="14852" width="10.25" style="181" customWidth="1"/>
    <col min="14853" max="14867" width="8.75" style="181" customWidth="1"/>
    <col min="14868" max="15104" width="9" style="181"/>
    <col min="15105" max="15105" width="27.875" style="181" customWidth="1"/>
    <col min="15106" max="15106" width="9.625" style="181" customWidth="1"/>
    <col min="15107" max="15107" width="8.875" style="181" customWidth="1"/>
    <col min="15108" max="15108" width="10.25" style="181" customWidth="1"/>
    <col min="15109" max="15123" width="8.75" style="181" customWidth="1"/>
    <col min="15124" max="15360" width="9" style="181"/>
    <col min="15361" max="15361" width="27.875" style="181" customWidth="1"/>
    <col min="15362" max="15362" width="9.625" style="181" customWidth="1"/>
    <col min="15363" max="15363" width="8.875" style="181" customWidth="1"/>
    <col min="15364" max="15364" width="10.25" style="181" customWidth="1"/>
    <col min="15365" max="15379" width="8.75" style="181" customWidth="1"/>
    <col min="15380" max="15616" width="9" style="181"/>
    <col min="15617" max="15617" width="27.875" style="181" customWidth="1"/>
    <col min="15618" max="15618" width="9.625" style="181" customWidth="1"/>
    <col min="15619" max="15619" width="8.875" style="181" customWidth="1"/>
    <col min="15620" max="15620" width="10.25" style="181" customWidth="1"/>
    <col min="15621" max="15635" width="8.75" style="181" customWidth="1"/>
    <col min="15636" max="15872" width="9" style="181"/>
    <col min="15873" max="15873" width="27.875" style="181" customWidth="1"/>
    <col min="15874" max="15874" width="9.625" style="181" customWidth="1"/>
    <col min="15875" max="15875" width="8.875" style="181" customWidth="1"/>
    <col min="15876" max="15876" width="10.25" style="181" customWidth="1"/>
    <col min="15877" max="15891" width="8.75" style="181" customWidth="1"/>
    <col min="15892" max="16128" width="9" style="181"/>
    <col min="16129" max="16129" width="27.875" style="181" customWidth="1"/>
    <col min="16130" max="16130" width="9.625" style="181" customWidth="1"/>
    <col min="16131" max="16131" width="8.875" style="181" customWidth="1"/>
    <col min="16132" max="16132" width="10.25" style="181" customWidth="1"/>
    <col min="16133" max="16147" width="8.75" style="181" customWidth="1"/>
    <col min="16148" max="16384" width="9" style="181"/>
  </cols>
  <sheetData>
    <row r="1" spans="1:19" ht="32.25" customHeight="1">
      <c r="A1" s="354" t="s">
        <v>555</v>
      </c>
      <c r="B1" s="354"/>
    </row>
    <row r="2" spans="1:19">
      <c r="A2" s="355" t="s">
        <v>1083</v>
      </c>
      <c r="B2" s="355"/>
      <c r="C2" s="355"/>
      <c r="D2" s="355"/>
      <c r="E2" s="355"/>
      <c r="F2" s="355"/>
      <c r="G2" s="355"/>
      <c r="H2" s="355"/>
      <c r="I2" s="355"/>
      <c r="J2" s="355"/>
      <c r="K2" s="355"/>
      <c r="L2" s="355"/>
      <c r="M2" s="355"/>
      <c r="N2" s="355"/>
      <c r="O2" s="355"/>
      <c r="P2" s="355"/>
      <c r="Q2" s="355"/>
      <c r="R2" s="355"/>
      <c r="S2" s="355"/>
    </row>
    <row r="3" spans="1:19">
      <c r="A3" s="355"/>
      <c r="B3" s="355"/>
      <c r="C3" s="355"/>
      <c r="D3" s="355"/>
      <c r="E3" s="355"/>
      <c r="F3" s="355"/>
      <c r="G3" s="355"/>
      <c r="H3" s="355"/>
      <c r="I3" s="355"/>
      <c r="J3" s="355"/>
      <c r="K3" s="355"/>
      <c r="L3" s="355"/>
      <c r="M3" s="355"/>
      <c r="N3" s="355"/>
      <c r="O3" s="355"/>
      <c r="P3" s="355"/>
      <c r="Q3" s="355"/>
      <c r="R3" s="355"/>
      <c r="S3" s="355"/>
    </row>
    <row r="4" spans="1:19" ht="27" customHeight="1">
      <c r="A4" s="355"/>
      <c r="B4" s="355"/>
      <c r="C4" s="355"/>
      <c r="D4" s="355"/>
      <c r="E4" s="355"/>
      <c r="F4" s="355"/>
      <c r="G4" s="355"/>
      <c r="H4" s="355"/>
      <c r="I4" s="355"/>
      <c r="J4" s="355"/>
      <c r="K4" s="355"/>
      <c r="L4" s="355"/>
      <c r="M4" s="355"/>
      <c r="N4" s="355"/>
      <c r="O4" s="355"/>
      <c r="P4" s="355"/>
      <c r="Q4" s="355"/>
      <c r="R4" s="355"/>
      <c r="S4" s="355"/>
    </row>
    <row r="5" spans="1:19">
      <c r="A5" s="325"/>
      <c r="B5" s="325"/>
      <c r="C5" s="325"/>
      <c r="D5" s="325"/>
      <c r="E5" s="325"/>
      <c r="F5" s="325"/>
      <c r="G5" s="325"/>
      <c r="H5" s="325"/>
      <c r="I5" s="325"/>
      <c r="J5" s="325"/>
      <c r="K5" s="325"/>
      <c r="L5" s="325"/>
      <c r="M5" s="325"/>
      <c r="N5" s="325"/>
      <c r="O5" s="325"/>
      <c r="P5" s="325"/>
      <c r="Q5" s="325"/>
      <c r="R5" s="325"/>
      <c r="S5" s="325"/>
    </row>
    <row r="6" spans="1:19" s="327" customFormat="1" ht="30.75" customHeight="1">
      <c r="A6" s="326"/>
      <c r="B6" s="326"/>
      <c r="C6" s="326"/>
      <c r="D6" s="326"/>
      <c r="E6" s="326"/>
      <c r="F6" s="326"/>
      <c r="G6" s="326"/>
      <c r="H6" s="326"/>
      <c r="I6" s="326"/>
      <c r="J6" s="326"/>
      <c r="K6" s="326"/>
      <c r="L6" s="326"/>
      <c r="M6" s="326"/>
      <c r="N6" s="326"/>
      <c r="O6" s="356" t="s">
        <v>2</v>
      </c>
      <c r="P6" s="356"/>
      <c r="Q6" s="356"/>
      <c r="R6" s="356"/>
      <c r="S6" s="356"/>
    </row>
    <row r="7" spans="1:19" s="178" customFormat="1" ht="86.25" customHeight="1">
      <c r="A7" s="184" t="s">
        <v>372</v>
      </c>
      <c r="B7" s="184" t="s">
        <v>373</v>
      </c>
      <c r="C7" s="184" t="s">
        <v>374</v>
      </c>
      <c r="D7" s="184" t="s">
        <v>375</v>
      </c>
      <c r="E7" s="184" t="s">
        <v>376</v>
      </c>
      <c r="F7" s="184" t="s">
        <v>556</v>
      </c>
      <c r="G7" s="184" t="s">
        <v>378</v>
      </c>
      <c r="H7" s="184" t="s">
        <v>379</v>
      </c>
      <c r="I7" s="184" t="s">
        <v>380</v>
      </c>
      <c r="J7" s="184" t="s">
        <v>381</v>
      </c>
      <c r="K7" s="184" t="s">
        <v>382</v>
      </c>
      <c r="L7" s="184" t="s">
        <v>383</v>
      </c>
      <c r="M7" s="184" t="s">
        <v>557</v>
      </c>
      <c r="N7" s="184" t="s">
        <v>385</v>
      </c>
      <c r="O7" s="184" t="s">
        <v>386</v>
      </c>
      <c r="P7" s="184" t="s">
        <v>387</v>
      </c>
      <c r="Q7" s="184" t="s">
        <v>388</v>
      </c>
      <c r="R7" s="184" t="s">
        <v>389</v>
      </c>
      <c r="S7" s="184" t="s">
        <v>390</v>
      </c>
    </row>
    <row r="8" spans="1:19" s="179" customFormat="1" ht="42" customHeight="1">
      <c r="A8" s="185" t="s">
        <v>373</v>
      </c>
      <c r="B8" s="186">
        <f t="shared" ref="B8:B13" si="0">SUM(C8:S8)</f>
        <v>7486.1099999999988</v>
      </c>
      <c r="C8" s="186">
        <f>+C9</f>
        <v>168</v>
      </c>
      <c r="D8" s="186">
        <f t="shared" ref="D8:S8" si="1">+D9</f>
        <v>234</v>
      </c>
      <c r="E8" s="186">
        <f t="shared" si="1"/>
        <v>135</v>
      </c>
      <c r="F8" s="186">
        <f t="shared" si="1"/>
        <v>370.15</v>
      </c>
      <c r="G8" s="186">
        <f t="shared" si="1"/>
        <v>367.2</v>
      </c>
      <c r="H8" s="186">
        <f t="shared" si="1"/>
        <v>292.23</v>
      </c>
      <c r="I8" s="186">
        <f t="shared" si="1"/>
        <v>419.51</v>
      </c>
      <c r="J8" s="186">
        <f t="shared" si="1"/>
        <v>398.23</v>
      </c>
      <c r="K8" s="186">
        <f t="shared" si="1"/>
        <v>386.58000000000004</v>
      </c>
      <c r="L8" s="186">
        <f t="shared" si="1"/>
        <v>672.78</v>
      </c>
      <c r="M8" s="186">
        <f t="shared" si="1"/>
        <v>114</v>
      </c>
      <c r="N8" s="186">
        <f t="shared" si="1"/>
        <v>884.02</v>
      </c>
      <c r="O8" s="186">
        <f t="shared" si="1"/>
        <v>726.41</v>
      </c>
      <c r="P8" s="186">
        <f t="shared" si="1"/>
        <v>558.14</v>
      </c>
      <c r="Q8" s="186">
        <f t="shared" si="1"/>
        <v>803.33</v>
      </c>
      <c r="R8" s="186">
        <f t="shared" si="1"/>
        <v>358.66999999999996</v>
      </c>
      <c r="S8" s="186">
        <f t="shared" si="1"/>
        <v>597.86</v>
      </c>
    </row>
    <row r="9" spans="1:19" s="180" customFormat="1" ht="42" customHeight="1">
      <c r="A9" s="187" t="s">
        <v>391</v>
      </c>
      <c r="B9" s="186">
        <f t="shared" si="0"/>
        <v>7486.1099999999988</v>
      </c>
      <c r="C9" s="188">
        <f>SUM(C10:C11)</f>
        <v>168</v>
      </c>
      <c r="D9" s="188">
        <f t="shared" ref="D9:S9" si="2">SUM(D10:D11)</f>
        <v>234</v>
      </c>
      <c r="E9" s="188">
        <f t="shared" si="2"/>
        <v>135</v>
      </c>
      <c r="F9" s="188">
        <f t="shared" si="2"/>
        <v>370.15</v>
      </c>
      <c r="G9" s="188">
        <f t="shared" si="2"/>
        <v>367.2</v>
      </c>
      <c r="H9" s="188">
        <f t="shared" si="2"/>
        <v>292.23</v>
      </c>
      <c r="I9" s="188">
        <f t="shared" si="2"/>
        <v>419.51</v>
      </c>
      <c r="J9" s="188">
        <f t="shared" si="2"/>
        <v>398.23</v>
      </c>
      <c r="K9" s="188">
        <f t="shared" si="2"/>
        <v>386.58000000000004</v>
      </c>
      <c r="L9" s="188">
        <f t="shared" si="2"/>
        <v>672.78</v>
      </c>
      <c r="M9" s="188">
        <f t="shared" si="2"/>
        <v>114</v>
      </c>
      <c r="N9" s="188">
        <f t="shared" si="2"/>
        <v>884.02</v>
      </c>
      <c r="O9" s="188">
        <f t="shared" si="2"/>
        <v>726.41</v>
      </c>
      <c r="P9" s="188">
        <f t="shared" si="2"/>
        <v>558.14</v>
      </c>
      <c r="Q9" s="188">
        <f t="shared" si="2"/>
        <v>803.33</v>
      </c>
      <c r="R9" s="188">
        <f t="shared" si="2"/>
        <v>358.66999999999996</v>
      </c>
      <c r="S9" s="188">
        <f t="shared" si="2"/>
        <v>597.86</v>
      </c>
    </row>
    <row r="10" spans="1:19" ht="42" customHeight="1">
      <c r="A10" s="328" t="s">
        <v>1080</v>
      </c>
      <c r="B10" s="329">
        <f t="shared" si="0"/>
        <v>0</v>
      </c>
      <c r="C10" s="330"/>
      <c r="D10" s="330"/>
      <c r="E10" s="330"/>
      <c r="F10" s="330"/>
      <c r="G10" s="330"/>
      <c r="H10" s="330"/>
      <c r="I10" s="330"/>
      <c r="J10" s="330"/>
      <c r="K10" s="330"/>
      <c r="L10" s="330"/>
      <c r="M10" s="330"/>
      <c r="N10" s="330"/>
      <c r="O10" s="330"/>
      <c r="P10" s="330"/>
      <c r="Q10" s="330"/>
      <c r="R10" s="330"/>
      <c r="S10" s="330"/>
    </row>
    <row r="11" spans="1:19" ht="42" customHeight="1">
      <c r="A11" s="189" t="s">
        <v>1081</v>
      </c>
      <c r="B11" s="190">
        <f t="shared" si="0"/>
        <v>7486.1099999999988</v>
      </c>
      <c r="C11" s="191">
        <v>168</v>
      </c>
      <c r="D11" s="191">
        <v>234</v>
      </c>
      <c r="E11" s="191">
        <v>135</v>
      </c>
      <c r="F11" s="191">
        <v>370.15</v>
      </c>
      <c r="G11" s="191">
        <v>367.2</v>
      </c>
      <c r="H11" s="191">
        <v>292.23</v>
      </c>
      <c r="I11" s="191">
        <v>419.51</v>
      </c>
      <c r="J11" s="191">
        <v>398.23</v>
      </c>
      <c r="K11" s="191">
        <v>386.58000000000004</v>
      </c>
      <c r="L11" s="191">
        <v>672.78</v>
      </c>
      <c r="M11" s="191">
        <v>114</v>
      </c>
      <c r="N11" s="191">
        <v>884.02</v>
      </c>
      <c r="O11" s="191">
        <v>726.41</v>
      </c>
      <c r="P11" s="191">
        <v>558.14</v>
      </c>
      <c r="Q11" s="191">
        <v>803.33</v>
      </c>
      <c r="R11" s="191">
        <v>358.66999999999996</v>
      </c>
      <c r="S11" s="191">
        <v>597.86</v>
      </c>
    </row>
    <row r="12" spans="1:19" ht="42" customHeight="1">
      <c r="A12" s="189" t="s">
        <v>1082</v>
      </c>
      <c r="B12" s="190">
        <f t="shared" si="0"/>
        <v>0</v>
      </c>
      <c r="C12" s="191"/>
      <c r="D12" s="191"/>
      <c r="E12" s="191"/>
      <c r="F12" s="191"/>
      <c r="G12" s="191"/>
      <c r="H12" s="191"/>
      <c r="I12" s="191"/>
      <c r="J12" s="191"/>
      <c r="K12" s="191"/>
      <c r="L12" s="191"/>
      <c r="M12" s="191"/>
      <c r="N12" s="191"/>
      <c r="O12" s="191"/>
      <c r="P12" s="191"/>
      <c r="Q12" s="191"/>
      <c r="R12" s="191"/>
      <c r="S12" s="191"/>
    </row>
    <row r="13" spans="1:19" s="180" customFormat="1" ht="42" customHeight="1">
      <c r="A13" s="187" t="s">
        <v>392</v>
      </c>
      <c r="B13" s="186">
        <f t="shared" si="0"/>
        <v>0</v>
      </c>
      <c r="C13" s="188"/>
      <c r="D13" s="188"/>
      <c r="E13" s="188"/>
      <c r="F13" s="188"/>
      <c r="G13" s="188"/>
      <c r="H13" s="188"/>
      <c r="I13" s="188"/>
      <c r="J13" s="188"/>
      <c r="K13" s="188"/>
      <c r="L13" s="188"/>
      <c r="M13" s="188"/>
      <c r="N13" s="188"/>
      <c r="O13" s="188"/>
      <c r="P13" s="188"/>
      <c r="Q13" s="188"/>
      <c r="R13" s="188"/>
      <c r="S13" s="188"/>
    </row>
    <row r="14" spans="1:19" ht="37.5" customHeight="1">
      <c r="A14" s="368" t="s">
        <v>558</v>
      </c>
      <c r="B14" s="368"/>
      <c r="C14" s="368"/>
      <c r="D14" s="368"/>
      <c r="E14" s="368"/>
      <c r="F14" s="368"/>
      <c r="G14" s="368"/>
      <c r="H14" s="368"/>
      <c r="I14" s="368"/>
      <c r="J14" s="368"/>
      <c r="K14" s="368"/>
      <c r="L14" s="368"/>
      <c r="M14" s="368"/>
      <c r="N14" s="368"/>
      <c r="O14" s="368"/>
      <c r="P14" s="368"/>
      <c r="Q14" s="368"/>
      <c r="R14" s="368"/>
      <c r="S14" s="368"/>
    </row>
    <row r="15" spans="1:19">
      <c r="C15" s="192"/>
      <c r="D15" s="192"/>
      <c r="E15" s="192"/>
      <c r="F15" s="192"/>
      <c r="G15" s="192"/>
      <c r="H15" s="192"/>
      <c r="I15" s="192"/>
      <c r="J15" s="192"/>
      <c r="K15" s="192"/>
      <c r="L15" s="192"/>
      <c r="M15" s="192"/>
      <c r="N15" s="192"/>
      <c r="O15" s="192"/>
      <c r="P15" s="192"/>
      <c r="Q15" s="192"/>
      <c r="R15" s="192"/>
      <c r="S15" s="192"/>
    </row>
    <row r="16" spans="1:19">
      <c r="C16" s="192"/>
      <c r="D16" s="192"/>
      <c r="E16" s="192"/>
      <c r="F16" s="192"/>
      <c r="G16" s="192"/>
      <c r="H16" s="192"/>
      <c r="I16" s="192"/>
      <c r="J16" s="192"/>
      <c r="K16" s="192"/>
      <c r="L16" s="192"/>
      <c r="M16" s="192"/>
      <c r="N16" s="192"/>
      <c r="O16" s="192"/>
      <c r="P16" s="192"/>
      <c r="Q16" s="192"/>
      <c r="R16" s="192"/>
      <c r="S16" s="192"/>
    </row>
  </sheetData>
  <mergeCells count="4">
    <mergeCell ref="A1:B1"/>
    <mergeCell ref="A2:S4"/>
    <mergeCell ref="O6:S6"/>
    <mergeCell ref="A14:S14"/>
  </mergeCells>
  <phoneticPr fontId="49" type="noConversion"/>
  <printOptions horizontalCentered="1"/>
  <pageMargins left="0.59027777777777779" right="0.59027777777777779" top="0.59027777777777779" bottom="0.59027777777777779" header="0.51180555555555551" footer="0.51180555555555551"/>
  <pageSetup paperSize="9" scale="67"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A1:G28"/>
  <sheetViews>
    <sheetView topLeftCell="A7" workbookViewId="0">
      <selection activeCell="C7" sqref="C7"/>
    </sheetView>
  </sheetViews>
  <sheetFormatPr defaultRowHeight="14.25"/>
  <cols>
    <col min="1" max="1" width="9" style="119"/>
    <col min="2" max="2" width="38.75" style="170" customWidth="1"/>
    <col min="3" max="3" width="24.375" style="119" customWidth="1"/>
    <col min="4" max="5" width="9" style="119"/>
    <col min="6" max="6" width="10.5" style="119" bestFit="1" customWidth="1"/>
    <col min="7" max="16384" width="9" style="119"/>
  </cols>
  <sheetData>
    <row r="1" spans="1:3" ht="33.75" customHeight="1">
      <c r="A1" s="154" t="s">
        <v>559</v>
      </c>
      <c r="B1" s="159"/>
    </row>
    <row r="2" spans="1:3" ht="14.25" customHeight="1">
      <c r="A2" s="373" t="s">
        <v>852</v>
      </c>
      <c r="B2" s="373"/>
      <c r="C2" s="373"/>
    </row>
    <row r="3" spans="1:3" ht="14.25" customHeight="1">
      <c r="A3" s="373"/>
      <c r="B3" s="373"/>
      <c r="C3" s="373"/>
    </row>
    <row r="4" spans="1:3" ht="44.25" customHeight="1">
      <c r="A4" s="373"/>
      <c r="B4" s="373"/>
      <c r="C4" s="373"/>
    </row>
    <row r="5" spans="1:3" s="154" customFormat="1" ht="33.75" customHeight="1">
      <c r="B5" s="159"/>
      <c r="C5" s="171" t="s">
        <v>2</v>
      </c>
    </row>
    <row r="6" spans="1:3" s="168" customFormat="1" ht="45.75" customHeight="1">
      <c r="A6" s="172" t="s">
        <v>3</v>
      </c>
      <c r="B6" s="172" t="s">
        <v>372</v>
      </c>
      <c r="C6" s="172" t="s">
        <v>5</v>
      </c>
    </row>
    <row r="7" spans="1:3" s="169" customFormat="1" ht="41.25" customHeight="1">
      <c r="A7" s="173" t="s">
        <v>6</v>
      </c>
      <c r="B7" s="173" t="s">
        <v>560</v>
      </c>
      <c r="C7" s="173">
        <f>SUM(C8:C13)</f>
        <v>142357</v>
      </c>
    </row>
    <row r="8" spans="1:3" s="169" customFormat="1" ht="34.5" customHeight="1">
      <c r="A8" s="174">
        <v>1</v>
      </c>
      <c r="B8" s="175" t="s">
        <v>561</v>
      </c>
      <c r="C8" s="174">
        <v>63475</v>
      </c>
    </row>
    <row r="9" spans="1:3" s="169" customFormat="1" ht="34.5" customHeight="1">
      <c r="A9" s="174">
        <v>2</v>
      </c>
      <c r="B9" s="147" t="s">
        <v>562</v>
      </c>
      <c r="C9" s="174">
        <v>4070</v>
      </c>
    </row>
    <row r="10" spans="1:3" s="169" customFormat="1" ht="34.5" customHeight="1">
      <c r="A10" s="174">
        <v>3</v>
      </c>
      <c r="B10" s="147" t="s">
        <v>563</v>
      </c>
      <c r="C10" s="174">
        <v>851</v>
      </c>
    </row>
    <row r="11" spans="1:3" s="169" customFormat="1" ht="34.5" customHeight="1">
      <c r="A11" s="174">
        <v>4</v>
      </c>
      <c r="B11" s="147" t="s">
        <v>564</v>
      </c>
      <c r="C11" s="174">
        <v>20702</v>
      </c>
    </row>
    <row r="12" spans="1:3" s="169" customFormat="1" ht="34.5" customHeight="1">
      <c r="A12" s="174">
        <v>5</v>
      </c>
      <c r="B12" s="147" t="s">
        <v>565</v>
      </c>
      <c r="C12" s="174">
        <v>8176</v>
      </c>
    </row>
    <row r="13" spans="1:3" s="169" customFormat="1" ht="34.5" customHeight="1">
      <c r="A13" s="174">
        <v>6</v>
      </c>
      <c r="B13" s="147" t="s">
        <v>566</v>
      </c>
      <c r="C13" s="174">
        <v>45083</v>
      </c>
    </row>
    <row r="14" spans="1:3" s="169" customFormat="1" ht="34.5" customHeight="1">
      <c r="A14" s="369"/>
      <c r="B14" s="370"/>
      <c r="C14" s="174"/>
    </row>
    <row r="15" spans="1:3" s="169" customFormat="1" ht="34.5" customHeight="1">
      <c r="A15" s="173" t="s">
        <v>31</v>
      </c>
      <c r="B15" s="173" t="s">
        <v>567</v>
      </c>
      <c r="C15" s="173">
        <v>73278</v>
      </c>
    </row>
    <row r="16" spans="1:3" s="169" customFormat="1" ht="34.5" customHeight="1">
      <c r="A16" s="149" t="s">
        <v>35</v>
      </c>
      <c r="B16" s="79" t="s">
        <v>568</v>
      </c>
      <c r="C16" s="79">
        <f>+C17+C18</f>
        <v>1070300</v>
      </c>
    </row>
    <row r="17" spans="1:7" s="169" customFormat="1" ht="34.5" customHeight="1">
      <c r="A17" s="148">
        <v>1</v>
      </c>
      <c r="B17" s="61" t="s">
        <v>569</v>
      </c>
      <c r="C17" s="61">
        <v>890300</v>
      </c>
    </row>
    <row r="18" spans="1:7" s="169" customFormat="1" ht="34.5" customHeight="1">
      <c r="A18" s="148">
        <v>2</v>
      </c>
      <c r="B18" s="61" t="s">
        <v>570</v>
      </c>
      <c r="C18" s="61">
        <v>180000</v>
      </c>
    </row>
    <row r="19" spans="1:7" s="169" customFormat="1" ht="34.5" customHeight="1">
      <c r="A19" s="173" t="s">
        <v>37</v>
      </c>
      <c r="B19" s="173" t="s">
        <v>400</v>
      </c>
      <c r="C19" s="173">
        <v>45200</v>
      </c>
    </row>
    <row r="20" spans="1:7" s="169" customFormat="1" ht="34.5" customHeight="1">
      <c r="A20" s="173" t="s">
        <v>38</v>
      </c>
      <c r="B20" s="173" t="s">
        <v>39</v>
      </c>
      <c r="C20" s="173">
        <v>493333</v>
      </c>
    </row>
    <row r="21" spans="1:7" s="169" customFormat="1" ht="34.5" customHeight="1">
      <c r="A21" s="371" t="s">
        <v>40</v>
      </c>
      <c r="B21" s="372"/>
      <c r="C21" s="172">
        <f>+C7+C15+C16+C20+C19</f>
        <v>1824468</v>
      </c>
    </row>
    <row r="28" spans="1:7">
      <c r="G28" s="176"/>
    </row>
  </sheetData>
  <mergeCells count="3">
    <mergeCell ref="A14:B14"/>
    <mergeCell ref="A21:B21"/>
    <mergeCell ref="A2:C4"/>
  </mergeCells>
  <phoneticPr fontId="49" type="noConversion"/>
  <printOptions horizontalCentered="1"/>
  <pageMargins left="0.78740157480314965" right="0.78740157480314965" top="0.98425196850393715" bottom="0.98425196850393715" header="0.51181102362204722" footer="0.31496062992125984"/>
  <pageSetup paperSize="9" scale="95"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59999389629810485"/>
    <pageSetUpPr fitToPage="1"/>
  </sheetPr>
  <dimension ref="A1:C67"/>
  <sheetViews>
    <sheetView workbookViewId="0">
      <selection activeCell="A6" sqref="A6:XFD6"/>
    </sheetView>
  </sheetViews>
  <sheetFormatPr defaultRowHeight="14.25"/>
  <cols>
    <col min="1" max="1" width="12.25" style="156" customWidth="1"/>
    <col min="2" max="2" width="46.625" style="157" customWidth="1"/>
    <col min="3" max="3" width="16.625" style="158" customWidth="1"/>
    <col min="4" max="16384" width="9" style="119"/>
  </cols>
  <sheetData>
    <row r="1" spans="1:3" ht="24.75" customHeight="1">
      <c r="A1" s="159" t="s">
        <v>571</v>
      </c>
    </row>
    <row r="2" spans="1:3">
      <c r="A2" s="373" t="s">
        <v>854</v>
      </c>
      <c r="B2" s="373"/>
      <c r="C2" s="373"/>
    </row>
    <row r="3" spans="1:3" ht="42.75" customHeight="1">
      <c r="A3" s="373"/>
      <c r="B3" s="373"/>
      <c r="C3" s="373"/>
    </row>
    <row r="4" spans="1:3" s="154" customFormat="1" ht="31.5" customHeight="1">
      <c r="A4" s="160"/>
      <c r="B4" s="161"/>
      <c r="C4" s="162" t="s">
        <v>2</v>
      </c>
    </row>
    <row r="5" spans="1:3" s="155" customFormat="1" ht="36.75" customHeight="1">
      <c r="A5" s="163" t="s">
        <v>42</v>
      </c>
      <c r="B5" s="164" t="s">
        <v>372</v>
      </c>
      <c r="C5" s="165" t="s">
        <v>5</v>
      </c>
    </row>
    <row r="6" spans="1:3" s="155" customFormat="1" ht="35.25" customHeight="1">
      <c r="A6" s="376" t="s">
        <v>572</v>
      </c>
      <c r="B6" s="377"/>
      <c r="C6" s="166">
        <v>801744</v>
      </c>
    </row>
    <row r="7" spans="1:3" ht="42.6" customHeight="1">
      <c r="A7" s="133">
        <v>207</v>
      </c>
      <c r="B7" s="134" t="s">
        <v>138</v>
      </c>
      <c r="C7" s="167">
        <v>16</v>
      </c>
    </row>
    <row r="8" spans="1:3" ht="42.6" customHeight="1">
      <c r="A8" s="133">
        <v>20707</v>
      </c>
      <c r="B8" s="134" t="s">
        <v>573</v>
      </c>
      <c r="C8" s="167">
        <v>16</v>
      </c>
    </row>
    <row r="9" spans="1:3" ht="42.6" customHeight="1">
      <c r="A9" s="133">
        <v>2070799</v>
      </c>
      <c r="B9" s="134" t="s">
        <v>574</v>
      </c>
      <c r="C9" s="167">
        <v>16</v>
      </c>
    </row>
    <row r="10" spans="1:3" ht="42.6" customHeight="1">
      <c r="A10" s="133">
        <v>211</v>
      </c>
      <c r="B10" s="134" t="s">
        <v>251</v>
      </c>
      <c r="C10" s="167">
        <v>646</v>
      </c>
    </row>
    <row r="11" spans="1:3" ht="42.6" customHeight="1">
      <c r="A11" s="133">
        <v>21198</v>
      </c>
      <c r="B11" s="134" t="s">
        <v>625</v>
      </c>
      <c r="C11" s="167">
        <v>646</v>
      </c>
    </row>
    <row r="12" spans="1:3" ht="42.6" customHeight="1">
      <c r="A12" s="133">
        <v>2119899</v>
      </c>
      <c r="B12" s="134" t="s">
        <v>259</v>
      </c>
      <c r="C12" s="167">
        <v>646</v>
      </c>
    </row>
    <row r="13" spans="1:3" ht="42.6" customHeight="1">
      <c r="A13" s="133">
        <v>212</v>
      </c>
      <c r="B13" s="134" t="s">
        <v>260</v>
      </c>
      <c r="C13" s="167">
        <v>232429</v>
      </c>
    </row>
    <row r="14" spans="1:3" ht="42.6" customHeight="1">
      <c r="A14" s="133">
        <v>21208</v>
      </c>
      <c r="B14" s="134" t="s">
        <v>575</v>
      </c>
      <c r="C14" s="167">
        <v>66168</v>
      </c>
    </row>
    <row r="15" spans="1:3" ht="42.6" customHeight="1">
      <c r="A15" s="133">
        <v>2120801</v>
      </c>
      <c r="B15" s="134" t="s">
        <v>576</v>
      </c>
      <c r="C15" s="167">
        <v>1491</v>
      </c>
    </row>
    <row r="16" spans="1:3" ht="42.6" customHeight="1">
      <c r="A16" s="133">
        <v>2120802</v>
      </c>
      <c r="B16" s="134" t="s">
        <v>577</v>
      </c>
      <c r="C16" s="167">
        <v>2908</v>
      </c>
    </row>
    <row r="17" spans="1:3" ht="42.6" customHeight="1">
      <c r="A17" s="133">
        <v>2120803</v>
      </c>
      <c r="B17" s="134" t="s">
        <v>578</v>
      </c>
      <c r="C17" s="167">
        <v>15629</v>
      </c>
    </row>
    <row r="18" spans="1:3" ht="42.6" customHeight="1">
      <c r="A18" s="133">
        <v>2120804</v>
      </c>
      <c r="B18" s="134" t="s">
        <v>579</v>
      </c>
      <c r="C18" s="167">
        <v>7843</v>
      </c>
    </row>
    <row r="19" spans="1:3" ht="42.6" customHeight="1">
      <c r="A19" s="133">
        <v>2120811</v>
      </c>
      <c r="B19" s="134" t="s">
        <v>581</v>
      </c>
      <c r="C19" s="167">
        <v>15</v>
      </c>
    </row>
    <row r="20" spans="1:3" ht="42.6" customHeight="1">
      <c r="A20" s="133">
        <v>2120814</v>
      </c>
      <c r="B20" s="134" t="s">
        <v>582</v>
      </c>
      <c r="C20" s="167">
        <v>282</v>
      </c>
    </row>
    <row r="21" spans="1:3" ht="42.6" customHeight="1">
      <c r="A21" s="133">
        <v>2120816</v>
      </c>
      <c r="B21" s="134" t="s">
        <v>583</v>
      </c>
      <c r="C21" s="167">
        <v>1789</v>
      </c>
    </row>
    <row r="22" spans="1:3" ht="42.6" customHeight="1">
      <c r="A22" s="133">
        <v>2120899</v>
      </c>
      <c r="B22" s="134" t="s">
        <v>584</v>
      </c>
      <c r="C22" s="167">
        <v>36211</v>
      </c>
    </row>
    <row r="23" spans="1:3" ht="42.6" customHeight="1">
      <c r="A23" s="133">
        <v>21210</v>
      </c>
      <c r="B23" s="134" t="s">
        <v>889</v>
      </c>
      <c r="C23" s="167">
        <v>4070</v>
      </c>
    </row>
    <row r="24" spans="1:3" ht="42.6" customHeight="1">
      <c r="A24" s="133">
        <v>2121001</v>
      </c>
      <c r="B24" s="134" t="s">
        <v>576</v>
      </c>
      <c r="C24" s="167">
        <v>3510</v>
      </c>
    </row>
    <row r="25" spans="1:3" ht="42.6" customHeight="1">
      <c r="A25" s="133">
        <v>2121099</v>
      </c>
      <c r="B25" s="134" t="s">
        <v>890</v>
      </c>
      <c r="C25" s="167">
        <v>560</v>
      </c>
    </row>
    <row r="26" spans="1:3" ht="42.6" customHeight="1">
      <c r="A26" s="133">
        <v>21213</v>
      </c>
      <c r="B26" s="134" t="s">
        <v>585</v>
      </c>
      <c r="C26" s="167">
        <v>15582</v>
      </c>
    </row>
    <row r="27" spans="1:3" ht="42.6" customHeight="1">
      <c r="A27" s="133">
        <v>2121302</v>
      </c>
      <c r="B27" s="134" t="s">
        <v>586</v>
      </c>
      <c r="C27" s="167">
        <v>14961</v>
      </c>
    </row>
    <row r="28" spans="1:3" ht="42.6" customHeight="1">
      <c r="A28" s="133">
        <v>2121399</v>
      </c>
      <c r="B28" s="134" t="s">
        <v>587</v>
      </c>
      <c r="C28" s="167">
        <v>621</v>
      </c>
    </row>
    <row r="29" spans="1:3" ht="42.6" customHeight="1">
      <c r="A29" s="133">
        <v>21214</v>
      </c>
      <c r="B29" s="134" t="s">
        <v>588</v>
      </c>
      <c r="C29" s="167">
        <v>8176</v>
      </c>
    </row>
    <row r="30" spans="1:3" ht="42.6" customHeight="1">
      <c r="A30" s="133">
        <v>2121499</v>
      </c>
      <c r="B30" s="134" t="s">
        <v>589</v>
      </c>
      <c r="C30" s="167">
        <v>8176</v>
      </c>
    </row>
    <row r="31" spans="1:3" ht="42.6" customHeight="1">
      <c r="A31" s="133">
        <v>21216</v>
      </c>
      <c r="B31" s="134" t="s">
        <v>590</v>
      </c>
      <c r="C31" s="167">
        <v>55325</v>
      </c>
    </row>
    <row r="32" spans="1:3" ht="42.6" customHeight="1">
      <c r="A32" s="133">
        <v>2121699</v>
      </c>
      <c r="B32" s="134" t="s">
        <v>591</v>
      </c>
      <c r="C32" s="167">
        <v>55325</v>
      </c>
    </row>
    <row r="33" spans="1:3" ht="42.6" customHeight="1">
      <c r="A33" s="133">
        <v>21219</v>
      </c>
      <c r="B33" s="134" t="s">
        <v>592</v>
      </c>
      <c r="C33" s="167">
        <v>67288</v>
      </c>
    </row>
    <row r="34" spans="1:3" ht="42.6" customHeight="1">
      <c r="A34" s="133">
        <v>2121999</v>
      </c>
      <c r="B34" s="134" t="s">
        <v>593</v>
      </c>
      <c r="C34" s="167">
        <v>67288</v>
      </c>
    </row>
    <row r="35" spans="1:3" ht="42.6" customHeight="1">
      <c r="A35" s="133">
        <v>21298</v>
      </c>
      <c r="B35" s="134" t="s">
        <v>625</v>
      </c>
      <c r="C35" s="167">
        <v>15820</v>
      </c>
    </row>
    <row r="36" spans="1:3" ht="42.6" customHeight="1">
      <c r="A36" s="133">
        <v>2129801</v>
      </c>
      <c r="B36" s="134" t="s">
        <v>630</v>
      </c>
      <c r="C36" s="167">
        <v>15820</v>
      </c>
    </row>
    <row r="37" spans="1:3" ht="42.6" customHeight="1">
      <c r="A37" s="133">
        <v>213</v>
      </c>
      <c r="B37" s="134" t="s">
        <v>270</v>
      </c>
      <c r="C37" s="167">
        <v>1601</v>
      </c>
    </row>
    <row r="38" spans="1:3" ht="42.6" customHeight="1">
      <c r="A38" s="133">
        <v>21369</v>
      </c>
      <c r="B38" s="134" t="s">
        <v>631</v>
      </c>
      <c r="C38" s="167">
        <v>109</v>
      </c>
    </row>
    <row r="39" spans="1:3" ht="42.6" customHeight="1">
      <c r="A39" s="133">
        <v>2136902</v>
      </c>
      <c r="B39" s="134" t="s">
        <v>891</v>
      </c>
      <c r="C39" s="167">
        <v>109</v>
      </c>
    </row>
    <row r="40" spans="1:3" ht="42.6" customHeight="1">
      <c r="A40" s="133">
        <v>21372</v>
      </c>
      <c r="B40" s="134" t="s">
        <v>594</v>
      </c>
      <c r="C40" s="167">
        <v>1492</v>
      </c>
    </row>
    <row r="41" spans="1:3" ht="42.6" customHeight="1">
      <c r="A41" s="133">
        <v>2137201</v>
      </c>
      <c r="B41" s="134" t="s">
        <v>595</v>
      </c>
      <c r="C41" s="167">
        <v>325</v>
      </c>
    </row>
    <row r="42" spans="1:3" ht="42.6" customHeight="1">
      <c r="A42" s="133">
        <v>2137202</v>
      </c>
      <c r="B42" s="134" t="s">
        <v>596</v>
      </c>
      <c r="C42" s="167">
        <v>1167</v>
      </c>
    </row>
    <row r="43" spans="1:3" ht="42.6" customHeight="1">
      <c r="A43" s="133">
        <v>215</v>
      </c>
      <c r="B43" s="134" t="s">
        <v>310</v>
      </c>
      <c r="C43" s="167">
        <v>425</v>
      </c>
    </row>
    <row r="44" spans="1:3" ht="42.6" customHeight="1">
      <c r="A44" s="133">
        <v>21598</v>
      </c>
      <c r="B44" s="134" t="s">
        <v>625</v>
      </c>
      <c r="C44" s="167">
        <v>425</v>
      </c>
    </row>
    <row r="45" spans="1:3" ht="42.6" customHeight="1">
      <c r="A45" s="133">
        <v>2159802</v>
      </c>
      <c r="B45" s="134" t="s">
        <v>633</v>
      </c>
      <c r="C45" s="167">
        <v>425</v>
      </c>
    </row>
    <row r="46" spans="1:3" ht="42.6" customHeight="1">
      <c r="A46" s="133">
        <v>229</v>
      </c>
      <c r="B46" s="134" t="s">
        <v>356</v>
      </c>
      <c r="C46" s="167">
        <v>472322</v>
      </c>
    </row>
    <row r="47" spans="1:3" ht="42.6" customHeight="1">
      <c r="A47" s="133">
        <v>22904</v>
      </c>
      <c r="B47" s="134" t="s">
        <v>597</v>
      </c>
      <c r="C47" s="167">
        <v>469272</v>
      </c>
    </row>
    <row r="48" spans="1:3" ht="42.6" customHeight="1">
      <c r="A48" s="133">
        <v>2290402</v>
      </c>
      <c r="B48" s="134" t="s">
        <v>598</v>
      </c>
      <c r="C48" s="167">
        <v>469272</v>
      </c>
    </row>
    <row r="49" spans="1:3" ht="42.6" customHeight="1">
      <c r="A49" s="133">
        <v>22960</v>
      </c>
      <c r="B49" s="134" t="s">
        <v>599</v>
      </c>
      <c r="C49" s="167">
        <v>3050</v>
      </c>
    </row>
    <row r="50" spans="1:3" ht="42.6" customHeight="1">
      <c r="A50" s="133">
        <v>2296002</v>
      </c>
      <c r="B50" s="134" t="s">
        <v>600</v>
      </c>
      <c r="C50" s="167">
        <v>2513</v>
      </c>
    </row>
    <row r="51" spans="1:3" ht="42.6" customHeight="1">
      <c r="A51" s="133">
        <v>2296003</v>
      </c>
      <c r="B51" s="134" t="s">
        <v>601</v>
      </c>
      <c r="C51" s="167">
        <v>407</v>
      </c>
    </row>
    <row r="52" spans="1:3" ht="42.6" customHeight="1">
      <c r="A52" s="133">
        <v>2296006</v>
      </c>
      <c r="B52" s="134" t="s">
        <v>602</v>
      </c>
      <c r="C52" s="167">
        <v>130</v>
      </c>
    </row>
    <row r="53" spans="1:3" ht="42.6" customHeight="1">
      <c r="A53" s="133">
        <v>232</v>
      </c>
      <c r="B53" s="134" t="s">
        <v>358</v>
      </c>
      <c r="C53" s="167">
        <v>93380</v>
      </c>
    </row>
    <row r="54" spans="1:3" ht="42.6" customHeight="1">
      <c r="A54" s="133">
        <v>23204</v>
      </c>
      <c r="B54" s="134" t="s">
        <v>603</v>
      </c>
      <c r="C54" s="167">
        <v>93380</v>
      </c>
    </row>
    <row r="55" spans="1:3" ht="42.6" customHeight="1">
      <c r="A55" s="133">
        <v>2320411</v>
      </c>
      <c r="B55" s="134" t="s">
        <v>604</v>
      </c>
      <c r="C55" s="167">
        <v>20700</v>
      </c>
    </row>
    <row r="56" spans="1:3" ht="42.6" customHeight="1">
      <c r="A56" s="133">
        <v>2320433</v>
      </c>
      <c r="B56" s="134" t="s">
        <v>605</v>
      </c>
      <c r="C56" s="167">
        <v>23521</v>
      </c>
    </row>
    <row r="57" spans="1:3" ht="42.6" customHeight="1">
      <c r="A57" s="133">
        <v>2320498</v>
      </c>
      <c r="B57" s="134" t="s">
        <v>606</v>
      </c>
      <c r="C57" s="167">
        <v>49159</v>
      </c>
    </row>
    <row r="58" spans="1:3" ht="42.6" customHeight="1">
      <c r="A58" s="133">
        <v>233</v>
      </c>
      <c r="B58" s="134" t="s">
        <v>361</v>
      </c>
      <c r="C58" s="167">
        <v>925</v>
      </c>
    </row>
    <row r="59" spans="1:3" ht="42.6" customHeight="1">
      <c r="A59" s="133">
        <v>23304</v>
      </c>
      <c r="B59" s="134" t="s">
        <v>607</v>
      </c>
      <c r="C59" s="167">
        <v>925</v>
      </c>
    </row>
    <row r="60" spans="1:3" ht="42.6" customHeight="1">
      <c r="A60" s="133">
        <v>2330411</v>
      </c>
      <c r="B60" s="134" t="s">
        <v>608</v>
      </c>
      <c r="C60" s="167">
        <v>188</v>
      </c>
    </row>
    <row r="61" spans="1:3" ht="42.6" customHeight="1">
      <c r="A61" s="133">
        <v>2330433</v>
      </c>
      <c r="B61" s="134" t="s">
        <v>609</v>
      </c>
      <c r="C61" s="167">
        <v>248</v>
      </c>
    </row>
    <row r="62" spans="1:3" ht="42.6" customHeight="1">
      <c r="A62" s="133">
        <v>2330498</v>
      </c>
      <c r="B62" s="134" t="s">
        <v>610</v>
      </c>
      <c r="C62" s="167">
        <v>489</v>
      </c>
    </row>
    <row r="63" spans="1:3" ht="36.75" customHeight="1">
      <c r="A63" s="378" t="s">
        <v>611</v>
      </c>
      <c r="B63" s="379"/>
      <c r="C63" s="166">
        <v>300000</v>
      </c>
    </row>
    <row r="64" spans="1:3" ht="36.75" customHeight="1">
      <c r="A64" s="380" t="s">
        <v>364</v>
      </c>
      <c r="B64" s="381"/>
      <c r="C64" s="166">
        <v>719</v>
      </c>
    </row>
    <row r="65" spans="1:3" ht="36.75" customHeight="1">
      <c r="A65" s="380" t="s">
        <v>612</v>
      </c>
      <c r="B65" s="381"/>
      <c r="C65" s="166">
        <v>3298</v>
      </c>
    </row>
    <row r="66" spans="1:3" ht="36.75" customHeight="1">
      <c r="A66" s="382" t="s">
        <v>366</v>
      </c>
      <c r="B66" s="383"/>
      <c r="C66" s="166">
        <v>718707</v>
      </c>
    </row>
    <row r="67" spans="1:3" ht="36.75" customHeight="1">
      <c r="A67" s="374" t="s">
        <v>367</v>
      </c>
      <c r="B67" s="375"/>
      <c r="C67" s="165">
        <f>+C6+C63+C65+C66+C64</f>
        <v>1824468</v>
      </c>
    </row>
  </sheetData>
  <mergeCells count="7">
    <mergeCell ref="A67:B67"/>
    <mergeCell ref="A2:C3"/>
    <mergeCell ref="A6:B6"/>
    <mergeCell ref="A63:B63"/>
    <mergeCell ref="A64:B64"/>
    <mergeCell ref="A65:B65"/>
    <mergeCell ref="A66:B66"/>
  </mergeCells>
  <phoneticPr fontId="49" type="noConversion"/>
  <printOptions horizontalCentered="1"/>
  <pageMargins left="0.78740157480314965" right="0.78740157480314965" top="0.98425196850393715" bottom="0.98425196850393715" header="0.51181102362204722" footer="0.31496062992125984"/>
  <pageSetup paperSize="9" fitToHeight="0"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A1:S18"/>
  <sheetViews>
    <sheetView topLeftCell="A13" workbookViewId="0">
      <selection activeCell="V16" sqref="V16"/>
    </sheetView>
  </sheetViews>
  <sheetFormatPr defaultRowHeight="14.25"/>
  <cols>
    <col min="1" max="1" width="25" style="90" customWidth="1"/>
    <col min="2" max="2" width="9.625" style="90" customWidth="1"/>
    <col min="3" max="19" width="7.375" style="90" customWidth="1"/>
    <col min="20" max="16384" width="9" style="90"/>
  </cols>
  <sheetData>
    <row r="1" spans="1:19" ht="28.5" customHeight="1">
      <c r="A1" s="384" t="s">
        <v>613</v>
      </c>
      <c r="B1" s="384"/>
    </row>
    <row r="2" spans="1:19" ht="14.25" customHeight="1">
      <c r="A2" s="386" t="s">
        <v>855</v>
      </c>
      <c r="B2" s="386"/>
      <c r="C2" s="386"/>
      <c r="D2" s="386"/>
      <c r="E2" s="386"/>
      <c r="F2" s="386"/>
      <c r="G2" s="386"/>
      <c r="H2" s="386"/>
      <c r="I2" s="386"/>
      <c r="J2" s="386"/>
      <c r="K2" s="386"/>
      <c r="L2" s="386"/>
      <c r="M2" s="386"/>
      <c r="N2" s="386"/>
      <c r="O2" s="386"/>
      <c r="P2" s="386"/>
      <c r="Q2" s="386"/>
      <c r="R2" s="386"/>
      <c r="S2" s="386"/>
    </row>
    <row r="3" spans="1:19" ht="14.25" customHeight="1">
      <c r="A3" s="386"/>
      <c r="B3" s="386"/>
      <c r="C3" s="386"/>
      <c r="D3" s="386"/>
      <c r="E3" s="386"/>
      <c r="F3" s="386"/>
      <c r="G3" s="386"/>
      <c r="H3" s="386"/>
      <c r="I3" s="386"/>
      <c r="J3" s="386"/>
      <c r="K3" s="386"/>
      <c r="L3" s="386"/>
      <c r="M3" s="386"/>
      <c r="N3" s="386"/>
      <c r="O3" s="386"/>
      <c r="P3" s="386"/>
      <c r="Q3" s="386"/>
      <c r="R3" s="386"/>
      <c r="S3" s="386"/>
    </row>
    <row r="4" spans="1:19" ht="14.25" customHeight="1">
      <c r="A4" s="386"/>
      <c r="B4" s="386"/>
      <c r="C4" s="386"/>
      <c r="D4" s="386"/>
      <c r="E4" s="386"/>
      <c r="F4" s="386"/>
      <c r="G4" s="386"/>
      <c r="H4" s="386"/>
      <c r="I4" s="386"/>
      <c r="J4" s="386"/>
      <c r="K4" s="386"/>
      <c r="L4" s="386"/>
      <c r="M4" s="386"/>
      <c r="N4" s="386"/>
      <c r="O4" s="386"/>
      <c r="P4" s="386"/>
      <c r="Q4" s="386"/>
      <c r="R4" s="386"/>
      <c r="S4" s="386"/>
    </row>
    <row r="5" spans="1:19">
      <c r="A5" s="91"/>
      <c r="B5" s="91"/>
      <c r="C5" s="91"/>
      <c r="D5" s="91"/>
      <c r="E5" s="91"/>
      <c r="F5" s="91"/>
      <c r="G5" s="91"/>
      <c r="H5" s="91"/>
      <c r="I5" s="91"/>
      <c r="J5" s="91"/>
      <c r="K5" s="91"/>
      <c r="L5" s="91"/>
      <c r="M5" s="91"/>
      <c r="N5" s="91"/>
      <c r="O5" s="91"/>
      <c r="P5" s="91"/>
      <c r="Q5" s="91"/>
      <c r="R5" s="91"/>
      <c r="S5" s="91"/>
    </row>
    <row r="6" spans="1:19" ht="27.75" customHeight="1">
      <c r="A6" s="91"/>
      <c r="B6" s="91"/>
      <c r="C6" s="91"/>
      <c r="D6" s="91"/>
      <c r="E6" s="91"/>
      <c r="F6" s="91"/>
      <c r="G6" s="91"/>
      <c r="H6" s="91"/>
      <c r="I6" s="91"/>
      <c r="J6" s="91"/>
      <c r="K6" s="91"/>
      <c r="L6" s="91"/>
      <c r="M6" s="91"/>
      <c r="N6" s="91"/>
      <c r="O6" s="91"/>
      <c r="P6" s="91"/>
      <c r="Q6" s="385" t="s">
        <v>2</v>
      </c>
      <c r="R6" s="385"/>
      <c r="S6" s="385"/>
    </row>
    <row r="7" spans="1:19" s="89" customFormat="1" ht="72" customHeight="1">
      <c r="A7" s="92" t="s">
        <v>372</v>
      </c>
      <c r="B7" s="92" t="s">
        <v>373</v>
      </c>
      <c r="C7" s="92" t="s">
        <v>374</v>
      </c>
      <c r="D7" s="92" t="s">
        <v>375</v>
      </c>
      <c r="E7" s="92" t="s">
        <v>376</v>
      </c>
      <c r="F7" s="92" t="s">
        <v>556</v>
      </c>
      <c r="G7" s="92" t="s">
        <v>378</v>
      </c>
      <c r="H7" s="92" t="s">
        <v>379</v>
      </c>
      <c r="I7" s="92" t="s">
        <v>380</v>
      </c>
      <c r="J7" s="92" t="s">
        <v>381</v>
      </c>
      <c r="K7" s="92" t="s">
        <v>382</v>
      </c>
      <c r="L7" s="92" t="s">
        <v>383</v>
      </c>
      <c r="M7" s="92" t="s">
        <v>557</v>
      </c>
      <c r="N7" s="92" t="s">
        <v>385</v>
      </c>
      <c r="O7" s="92" t="s">
        <v>386</v>
      </c>
      <c r="P7" s="92" t="s">
        <v>387</v>
      </c>
      <c r="Q7" s="92" t="s">
        <v>388</v>
      </c>
      <c r="R7" s="92" t="s">
        <v>389</v>
      </c>
      <c r="S7" s="92" t="s">
        <v>390</v>
      </c>
    </row>
    <row r="8" spans="1:19" ht="41.25" customHeight="1">
      <c r="A8" s="150" t="s">
        <v>373</v>
      </c>
      <c r="B8" s="151">
        <f t="shared" ref="B8:B14" si="0">SUM(C8:S8)</f>
        <v>13083.2048</v>
      </c>
      <c r="C8" s="151">
        <f>+C9</f>
        <v>504.23760000000004</v>
      </c>
      <c r="D8" s="151">
        <f t="shared" ref="D8:S8" si="1">+D9</f>
        <v>558.0616</v>
      </c>
      <c r="E8" s="151">
        <f t="shared" si="1"/>
        <v>174.40119999999999</v>
      </c>
      <c r="F8" s="151">
        <f t="shared" si="1"/>
        <v>503.11560000000003</v>
      </c>
      <c r="G8" s="151">
        <f t="shared" si="1"/>
        <v>454.45839999999998</v>
      </c>
      <c r="H8" s="151">
        <f t="shared" si="1"/>
        <v>646.90160000000003</v>
      </c>
      <c r="I8" s="151">
        <f t="shared" si="1"/>
        <v>517.97</v>
      </c>
      <c r="J8" s="151">
        <f t="shared" si="1"/>
        <v>584.72</v>
      </c>
      <c r="K8" s="151">
        <f t="shared" si="1"/>
        <v>505.51480000000004</v>
      </c>
      <c r="L8" s="151">
        <f t="shared" si="1"/>
        <v>848.39760000000001</v>
      </c>
      <c r="M8" s="151">
        <f t="shared" si="1"/>
        <v>126.744</v>
      </c>
      <c r="N8" s="151">
        <f t="shared" si="1"/>
        <v>1440.9944</v>
      </c>
      <c r="O8" s="151">
        <f t="shared" si="1"/>
        <v>1037.4612</v>
      </c>
      <c r="P8" s="151">
        <f t="shared" si="1"/>
        <v>1132.4656</v>
      </c>
      <c r="Q8" s="151">
        <f t="shared" si="1"/>
        <v>1513.17</v>
      </c>
      <c r="R8" s="151">
        <f t="shared" si="1"/>
        <v>954.34399999999994</v>
      </c>
      <c r="S8" s="151">
        <f t="shared" si="1"/>
        <v>1580.2472</v>
      </c>
    </row>
    <row r="9" spans="1:19" ht="41.25" customHeight="1">
      <c r="A9" s="152" t="s">
        <v>614</v>
      </c>
      <c r="B9" s="151">
        <f t="shared" si="0"/>
        <v>13083.2048</v>
      </c>
      <c r="C9" s="151">
        <f>+C10+C11+C12+C13+C14</f>
        <v>504.23760000000004</v>
      </c>
      <c r="D9" s="151">
        <f t="shared" ref="D9:S9" si="2">+D10+D11+D12+D13+D14</f>
        <v>558.0616</v>
      </c>
      <c r="E9" s="151">
        <f t="shared" si="2"/>
        <v>174.40119999999999</v>
      </c>
      <c r="F9" s="151">
        <f t="shared" si="2"/>
        <v>503.11560000000003</v>
      </c>
      <c r="G9" s="151">
        <f t="shared" si="2"/>
        <v>454.45839999999998</v>
      </c>
      <c r="H9" s="151">
        <f t="shared" si="2"/>
        <v>646.90160000000003</v>
      </c>
      <c r="I9" s="151">
        <f t="shared" si="2"/>
        <v>517.97</v>
      </c>
      <c r="J9" s="151">
        <f t="shared" si="2"/>
        <v>584.72</v>
      </c>
      <c r="K9" s="151">
        <f t="shared" si="2"/>
        <v>505.51480000000004</v>
      </c>
      <c r="L9" s="151">
        <f t="shared" si="2"/>
        <v>848.39760000000001</v>
      </c>
      <c r="M9" s="151">
        <f t="shared" si="2"/>
        <v>126.744</v>
      </c>
      <c r="N9" s="151">
        <f t="shared" si="2"/>
        <v>1440.9944</v>
      </c>
      <c r="O9" s="151">
        <f t="shared" si="2"/>
        <v>1037.4612</v>
      </c>
      <c r="P9" s="151">
        <f t="shared" si="2"/>
        <v>1132.4656</v>
      </c>
      <c r="Q9" s="151">
        <f t="shared" si="2"/>
        <v>1513.17</v>
      </c>
      <c r="R9" s="151">
        <f t="shared" si="2"/>
        <v>954.34399999999994</v>
      </c>
      <c r="S9" s="151">
        <f t="shared" si="2"/>
        <v>1580.2472</v>
      </c>
    </row>
    <row r="10" spans="1:19" ht="41.25" customHeight="1">
      <c r="A10" s="153" t="s">
        <v>615</v>
      </c>
      <c r="B10" s="151">
        <f t="shared" si="0"/>
        <v>1900</v>
      </c>
      <c r="C10" s="94"/>
      <c r="D10" s="94"/>
      <c r="E10" s="94"/>
      <c r="F10" s="94"/>
      <c r="G10" s="94"/>
      <c r="H10" s="94"/>
      <c r="I10" s="94">
        <v>300</v>
      </c>
      <c r="J10" s="94"/>
      <c r="K10" s="94"/>
      <c r="L10" s="94"/>
      <c r="M10" s="94"/>
      <c r="N10" s="94">
        <v>300</v>
      </c>
      <c r="O10" s="94">
        <v>300</v>
      </c>
      <c r="P10" s="94">
        <v>300</v>
      </c>
      <c r="Q10" s="94">
        <v>200</v>
      </c>
      <c r="R10" s="94">
        <v>300</v>
      </c>
      <c r="S10" s="94">
        <v>200</v>
      </c>
    </row>
    <row r="11" spans="1:19" ht="41.25" customHeight="1">
      <c r="A11" s="153" t="s">
        <v>616</v>
      </c>
      <c r="B11" s="151">
        <f t="shared" si="0"/>
        <v>3723.64</v>
      </c>
      <c r="C11" s="94">
        <v>100</v>
      </c>
      <c r="D11" s="94">
        <v>40</v>
      </c>
      <c r="E11" s="94">
        <v>10</v>
      </c>
      <c r="F11" s="94">
        <v>20</v>
      </c>
      <c r="G11" s="94">
        <v>110</v>
      </c>
      <c r="H11" s="94">
        <v>170</v>
      </c>
      <c r="I11" s="94">
        <v>10</v>
      </c>
      <c r="J11" s="94">
        <v>200</v>
      </c>
      <c r="K11" s="94">
        <v>40</v>
      </c>
      <c r="L11" s="94">
        <v>140</v>
      </c>
      <c r="M11" s="94">
        <v>80</v>
      </c>
      <c r="N11" s="94">
        <v>393.64</v>
      </c>
      <c r="O11" s="94">
        <v>260</v>
      </c>
      <c r="P11" s="94">
        <v>100</v>
      </c>
      <c r="Q11" s="94">
        <v>800</v>
      </c>
      <c r="R11" s="94">
        <v>100</v>
      </c>
      <c r="S11" s="94">
        <v>1150</v>
      </c>
    </row>
    <row r="12" spans="1:19" ht="41.25" customHeight="1">
      <c r="A12" s="153" t="s">
        <v>617</v>
      </c>
      <c r="B12" s="151">
        <f t="shared" si="0"/>
        <v>6289.380000000001</v>
      </c>
      <c r="C12" s="94">
        <v>360.41</v>
      </c>
      <c r="D12" s="94">
        <v>285.06</v>
      </c>
      <c r="E12" s="94">
        <v>109.64</v>
      </c>
      <c r="F12" s="94">
        <v>471.01</v>
      </c>
      <c r="G12" s="94">
        <v>245.8</v>
      </c>
      <c r="H12" s="94">
        <v>459.21</v>
      </c>
      <c r="I12" s="94">
        <v>185.97</v>
      </c>
      <c r="J12" s="94">
        <v>330.12</v>
      </c>
      <c r="K12" s="94">
        <v>365.61</v>
      </c>
      <c r="L12" s="94">
        <v>639.48</v>
      </c>
      <c r="M12" s="94">
        <v>37.880000000000003</v>
      </c>
      <c r="N12" s="94">
        <v>682.03</v>
      </c>
      <c r="O12" s="94">
        <v>396.65</v>
      </c>
      <c r="P12" s="94">
        <v>614.30999999999995</v>
      </c>
      <c r="Q12" s="94">
        <v>415.17</v>
      </c>
      <c r="R12" s="94">
        <v>468.51</v>
      </c>
      <c r="S12" s="94">
        <v>222.52</v>
      </c>
    </row>
    <row r="13" spans="1:19" ht="41.25" customHeight="1">
      <c r="A13" s="153" t="s">
        <v>618</v>
      </c>
      <c r="B13" s="151">
        <f t="shared" si="0"/>
        <v>1015.0000000000001</v>
      </c>
      <c r="C13" s="94">
        <v>43.63</v>
      </c>
      <c r="D13" s="94">
        <v>232.7</v>
      </c>
      <c r="E13" s="94">
        <v>53.17</v>
      </c>
      <c r="F13" s="94">
        <v>2.6</v>
      </c>
      <c r="G13" s="94">
        <v>80.5</v>
      </c>
      <c r="H13" s="94">
        <v>17</v>
      </c>
      <c r="I13" s="94">
        <v>17</v>
      </c>
      <c r="J13" s="94">
        <v>54.6</v>
      </c>
      <c r="K13" s="94">
        <v>94</v>
      </c>
      <c r="L13" s="94">
        <v>52.6</v>
      </c>
      <c r="M13" s="94">
        <v>8.5</v>
      </c>
      <c r="N13" s="94">
        <v>52.6</v>
      </c>
      <c r="O13" s="94">
        <v>56.6</v>
      </c>
      <c r="P13" s="94">
        <v>90</v>
      </c>
      <c r="Q13" s="94">
        <v>88</v>
      </c>
      <c r="R13" s="94">
        <v>65</v>
      </c>
      <c r="S13" s="94">
        <v>6.5</v>
      </c>
    </row>
    <row r="14" spans="1:19" ht="41.25" customHeight="1">
      <c r="A14" s="153" t="s">
        <v>867</v>
      </c>
      <c r="B14" s="151">
        <f t="shared" si="0"/>
        <v>155.18480000000002</v>
      </c>
      <c r="C14" s="94">
        <v>0.1976</v>
      </c>
      <c r="D14" s="94">
        <v>0.30159999999999998</v>
      </c>
      <c r="E14" s="94">
        <v>1.5911999999999999</v>
      </c>
      <c r="F14" s="94">
        <v>9.5055999999999994</v>
      </c>
      <c r="G14" s="94">
        <v>18.1584</v>
      </c>
      <c r="H14" s="94">
        <v>0.69159999999999999</v>
      </c>
      <c r="I14" s="94">
        <v>5</v>
      </c>
      <c r="J14" s="94">
        <v>0</v>
      </c>
      <c r="K14" s="94">
        <v>5.9047999999999998</v>
      </c>
      <c r="L14" s="94">
        <v>16.317599999999999</v>
      </c>
      <c r="M14" s="94">
        <v>0.36399999999999999</v>
      </c>
      <c r="N14" s="94">
        <v>12.724399999999999</v>
      </c>
      <c r="O14" s="94">
        <v>24.211200000000002</v>
      </c>
      <c r="P14" s="94">
        <v>28.1556</v>
      </c>
      <c r="Q14" s="94">
        <v>10</v>
      </c>
      <c r="R14" s="94">
        <v>20.834</v>
      </c>
      <c r="S14" s="94">
        <v>1.2272000000000001</v>
      </c>
    </row>
    <row r="15" spans="1:19">
      <c r="C15" s="98"/>
      <c r="D15" s="98"/>
      <c r="E15" s="98"/>
      <c r="F15" s="98"/>
      <c r="G15" s="98"/>
      <c r="H15" s="98"/>
      <c r="I15" s="98"/>
      <c r="J15" s="98"/>
      <c r="K15" s="98"/>
      <c r="L15" s="98"/>
      <c r="M15" s="98"/>
      <c r="N15" s="98"/>
      <c r="O15" s="98"/>
      <c r="P15" s="98"/>
      <c r="Q15" s="98"/>
      <c r="R15" s="98"/>
      <c r="S15" s="98"/>
    </row>
    <row r="16" spans="1:19">
      <c r="C16" s="98"/>
      <c r="D16" s="98"/>
      <c r="E16" s="98"/>
      <c r="F16" s="98"/>
      <c r="G16" s="98"/>
      <c r="H16" s="98"/>
      <c r="I16" s="98"/>
      <c r="J16" s="98"/>
      <c r="K16" s="98"/>
      <c r="L16" s="98"/>
      <c r="M16" s="98"/>
      <c r="N16" s="98"/>
      <c r="O16" s="98"/>
      <c r="P16" s="98"/>
      <c r="Q16" s="98"/>
      <c r="R16" s="98"/>
      <c r="S16" s="98"/>
    </row>
    <row r="17" spans="3:19">
      <c r="C17" s="98"/>
      <c r="D17" s="98"/>
      <c r="E17" s="98"/>
      <c r="F17" s="98"/>
      <c r="G17" s="98"/>
      <c r="H17" s="98"/>
      <c r="I17" s="98"/>
      <c r="J17" s="98"/>
      <c r="K17" s="98"/>
      <c r="L17" s="98"/>
      <c r="M17" s="98"/>
      <c r="N17" s="98"/>
      <c r="O17" s="98"/>
      <c r="P17" s="98"/>
      <c r="Q17" s="98"/>
      <c r="R17" s="98"/>
      <c r="S17" s="98"/>
    </row>
    <row r="18" spans="3:19">
      <c r="C18" s="98"/>
      <c r="D18" s="98"/>
      <c r="E18" s="98"/>
      <c r="F18" s="98"/>
      <c r="G18" s="98"/>
      <c r="H18" s="98"/>
      <c r="I18" s="98"/>
      <c r="J18" s="98"/>
      <c r="K18" s="98"/>
      <c r="L18" s="98"/>
      <c r="M18" s="98"/>
      <c r="N18" s="98"/>
      <c r="O18" s="98"/>
      <c r="P18" s="98"/>
      <c r="Q18" s="98"/>
      <c r="R18" s="98"/>
      <c r="S18" s="98"/>
    </row>
  </sheetData>
  <mergeCells count="3">
    <mergeCell ref="A1:B1"/>
    <mergeCell ref="Q6:S6"/>
    <mergeCell ref="A2:S4"/>
  </mergeCells>
  <phoneticPr fontId="49" type="noConversion"/>
  <printOptions horizontalCentered="1"/>
  <pageMargins left="0.59027777777777779" right="0.59027777777777779" top="0.59027777777777779" bottom="0.59027777777777779" header="0.51180555555555551" footer="0.51180555555555551"/>
  <pageSetup paperSize="9" scale="78"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G23"/>
  <sheetViews>
    <sheetView workbookViewId="0">
      <selection activeCell="C15" sqref="C15"/>
    </sheetView>
  </sheetViews>
  <sheetFormatPr defaultColWidth="9" defaultRowHeight="14.25"/>
  <cols>
    <col min="1" max="1" width="9.5" customWidth="1"/>
    <col min="2" max="2" width="43.25" style="145" customWidth="1"/>
    <col min="3" max="3" width="20.625" customWidth="1"/>
    <col min="4" max="4" width="14.125" customWidth="1"/>
  </cols>
  <sheetData>
    <row r="1" spans="1:3" ht="18.75">
      <c r="A1" s="65" t="s">
        <v>619</v>
      </c>
    </row>
    <row r="2" spans="1:3">
      <c r="A2" s="340" t="s">
        <v>826</v>
      </c>
      <c r="B2" s="340"/>
      <c r="C2" s="340"/>
    </row>
    <row r="3" spans="1:3">
      <c r="A3" s="340"/>
      <c r="B3" s="340"/>
      <c r="C3" s="340"/>
    </row>
    <row r="4" spans="1:3" ht="15.75" customHeight="1">
      <c r="A4" s="340"/>
      <c r="B4" s="340"/>
      <c r="C4" s="340"/>
    </row>
    <row r="5" spans="1:3" s="65" customFormat="1" ht="24.75" customHeight="1">
      <c r="B5" s="69"/>
      <c r="C5" s="77" t="s">
        <v>2</v>
      </c>
    </row>
    <row r="6" spans="1:3" s="143" customFormat="1" ht="36" customHeight="1">
      <c r="A6" s="59" t="s">
        <v>3</v>
      </c>
      <c r="B6" s="59" t="s">
        <v>372</v>
      </c>
      <c r="C6" s="59" t="s">
        <v>396</v>
      </c>
    </row>
    <row r="7" spans="1:3" s="144" customFormat="1" ht="38.25" customHeight="1">
      <c r="A7" s="79" t="s">
        <v>6</v>
      </c>
      <c r="B7" s="79" t="s">
        <v>560</v>
      </c>
      <c r="C7" s="79">
        <f>SUM(C8:C13)</f>
        <v>312551</v>
      </c>
    </row>
    <row r="8" spans="1:3" s="144" customFormat="1" ht="38.25" customHeight="1">
      <c r="A8" s="61">
        <v>1</v>
      </c>
      <c r="B8" s="146" t="s">
        <v>561</v>
      </c>
      <c r="C8" s="61">
        <v>168051</v>
      </c>
    </row>
    <row r="9" spans="1:3" s="144" customFormat="1" ht="38.25" customHeight="1">
      <c r="A9" s="61">
        <v>2</v>
      </c>
      <c r="B9" s="146" t="s">
        <v>562</v>
      </c>
      <c r="C9" s="61">
        <v>10400</v>
      </c>
    </row>
    <row r="10" spans="1:3" s="144" customFormat="1" ht="38.25" customHeight="1">
      <c r="A10" s="61">
        <v>3</v>
      </c>
      <c r="B10" s="146" t="s">
        <v>563</v>
      </c>
      <c r="C10" s="61">
        <v>1100</v>
      </c>
    </row>
    <row r="11" spans="1:3" s="144" customFormat="1" ht="38.25" customHeight="1">
      <c r="A11" s="61">
        <v>4</v>
      </c>
      <c r="B11" s="146" t="s">
        <v>564</v>
      </c>
      <c r="C11" s="61">
        <v>20000</v>
      </c>
    </row>
    <row r="12" spans="1:3" s="144" customFormat="1" ht="38.25" customHeight="1">
      <c r="A12" s="61">
        <v>5</v>
      </c>
      <c r="B12" s="146" t="s">
        <v>565</v>
      </c>
      <c r="C12" s="61">
        <v>5000</v>
      </c>
    </row>
    <row r="13" spans="1:3" s="144" customFormat="1" ht="38.25" customHeight="1">
      <c r="A13" s="61">
        <v>6</v>
      </c>
      <c r="B13" s="147" t="s">
        <v>566</v>
      </c>
      <c r="C13" s="61">
        <v>108000</v>
      </c>
    </row>
    <row r="14" spans="1:3" s="144" customFormat="1" ht="41.25" customHeight="1">
      <c r="A14" s="79" t="s">
        <v>31</v>
      </c>
      <c r="B14" s="79" t="s">
        <v>39</v>
      </c>
      <c r="C14" s="79">
        <v>718707</v>
      </c>
    </row>
    <row r="15" spans="1:3" s="144" customFormat="1" ht="41.25" customHeight="1">
      <c r="A15" s="79" t="s">
        <v>35</v>
      </c>
      <c r="B15" s="79" t="s">
        <v>567</v>
      </c>
      <c r="C15" s="79">
        <v>2932</v>
      </c>
    </row>
    <row r="16" spans="1:3" s="144" customFormat="1" ht="41.25" customHeight="1">
      <c r="A16" s="149" t="s">
        <v>37</v>
      </c>
      <c r="B16" s="79" t="s">
        <v>568</v>
      </c>
      <c r="C16" s="79">
        <f>+C17+C18+C19</f>
        <v>765000</v>
      </c>
    </row>
    <row r="17" spans="1:7" s="144" customFormat="1" ht="41.25" customHeight="1">
      <c r="A17" s="148">
        <v>1</v>
      </c>
      <c r="B17" s="61" t="s">
        <v>569</v>
      </c>
      <c r="C17" s="61">
        <v>403000</v>
      </c>
    </row>
    <row r="18" spans="1:7" s="144" customFormat="1" ht="41.25" customHeight="1">
      <c r="A18" s="148">
        <v>2</v>
      </c>
      <c r="B18" s="61" t="s">
        <v>827</v>
      </c>
      <c r="C18" s="61">
        <v>252000</v>
      </c>
    </row>
    <row r="19" spans="1:7" s="144" customFormat="1" ht="41.25" customHeight="1">
      <c r="A19" s="148">
        <v>3</v>
      </c>
      <c r="B19" s="61" t="s">
        <v>828</v>
      </c>
      <c r="C19" s="61">
        <v>110000</v>
      </c>
    </row>
    <row r="20" spans="1:7" s="144" customFormat="1" ht="41.25" customHeight="1">
      <c r="A20" s="338" t="s">
        <v>40</v>
      </c>
      <c r="B20" s="339"/>
      <c r="C20" s="59">
        <f>+C7+C14+C16+C15</f>
        <v>1799190</v>
      </c>
    </row>
    <row r="23" spans="1:7">
      <c r="G23" s="57"/>
    </row>
  </sheetData>
  <mergeCells count="2">
    <mergeCell ref="A20:B20"/>
    <mergeCell ref="A2:C4"/>
  </mergeCells>
  <phoneticPr fontId="49" type="noConversion"/>
  <printOptions horizontalCentered="1"/>
  <pageMargins left="0.78740157480314965" right="0.78740157480314965" top="0.98425196850393715" bottom="0.98425196850393715" header="0.51181102362204722" footer="0.3149606299212598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62"/>
  <sheetViews>
    <sheetView showZeros="0" zoomScale="90" zoomScaleNormal="90" workbookViewId="0">
      <selection activeCell="F63" sqref="F63"/>
    </sheetView>
  </sheetViews>
  <sheetFormatPr defaultRowHeight="12.75"/>
  <cols>
    <col min="1" max="1" width="14.625" style="121" customWidth="1"/>
    <col min="2" max="2" width="37.625" style="121" customWidth="1"/>
    <col min="3" max="3" width="12.625" style="122" customWidth="1"/>
    <col min="4" max="4" width="12.125" style="122" customWidth="1"/>
    <col min="5" max="5" width="12.625" style="122" customWidth="1"/>
    <col min="6" max="6" width="12.375" style="123" customWidth="1"/>
    <col min="7" max="16384" width="9" style="123"/>
  </cols>
  <sheetData>
    <row r="1" spans="1:9" ht="26.25" customHeight="1">
      <c r="A1" s="124" t="s">
        <v>620</v>
      </c>
      <c r="B1" s="124"/>
      <c r="C1" s="125"/>
      <c r="D1" s="125"/>
      <c r="E1" s="125"/>
    </row>
    <row r="2" spans="1:9" ht="28.9" customHeight="1">
      <c r="A2" s="387" t="s">
        <v>829</v>
      </c>
      <c r="B2" s="387"/>
      <c r="C2" s="387"/>
      <c r="D2" s="387"/>
      <c r="E2" s="387"/>
      <c r="F2" s="387"/>
      <c r="G2" s="126"/>
      <c r="H2" s="127"/>
    </row>
    <row r="3" spans="1:9" ht="28.9" customHeight="1">
      <c r="A3" s="128" t="s">
        <v>429</v>
      </c>
      <c r="B3" s="128"/>
      <c r="C3" s="129" t="s">
        <v>429</v>
      </c>
      <c r="D3" s="130"/>
      <c r="E3" s="388" t="s">
        <v>2</v>
      </c>
      <c r="F3" s="388"/>
    </row>
    <row r="4" spans="1:9" ht="32.25" customHeight="1">
      <c r="A4" s="393" t="s">
        <v>431</v>
      </c>
      <c r="B4" s="393" t="s">
        <v>432</v>
      </c>
      <c r="C4" s="389" t="s">
        <v>373</v>
      </c>
      <c r="D4" s="389" t="s">
        <v>621</v>
      </c>
      <c r="E4" s="389"/>
      <c r="F4" s="394" t="s">
        <v>622</v>
      </c>
    </row>
    <row r="5" spans="1:9" ht="32.25" customHeight="1">
      <c r="A5" s="393"/>
      <c r="B5" s="393"/>
      <c r="C5" s="389"/>
      <c r="D5" s="131" t="s">
        <v>623</v>
      </c>
      <c r="E5" s="131" t="s">
        <v>624</v>
      </c>
      <c r="F5" s="394"/>
    </row>
    <row r="6" spans="1:9" ht="42" customHeight="1">
      <c r="A6" s="390" t="s">
        <v>572</v>
      </c>
      <c r="B6" s="390"/>
      <c r="C6" s="132">
        <f>+C7+C10+C13+C35+C41+C44+C47+C54</f>
        <v>1437190</v>
      </c>
      <c r="D6" s="132">
        <f>+D7+D10+D13+D35+D41+D47+D54</f>
        <v>0</v>
      </c>
      <c r="E6" s="132">
        <f>+E7+E10+E13+E35+E41+E44+E47+E54</f>
        <v>1357867</v>
      </c>
      <c r="F6" s="132">
        <f>+F7+F10+F13+F35+F41+F44+F47+F54</f>
        <v>79323</v>
      </c>
      <c r="I6" s="142"/>
    </row>
    <row r="7" spans="1:9" ht="42" customHeight="1">
      <c r="A7" s="133">
        <v>207</v>
      </c>
      <c r="B7" s="134" t="s">
        <v>138</v>
      </c>
      <c r="C7" s="135">
        <f>+C8</f>
        <v>44</v>
      </c>
      <c r="D7" s="135"/>
      <c r="E7" s="135"/>
      <c r="F7" s="135">
        <f>+F8</f>
        <v>44</v>
      </c>
    </row>
    <row r="8" spans="1:9" ht="42" customHeight="1">
      <c r="A8" s="133">
        <v>20707</v>
      </c>
      <c r="B8" s="134" t="s">
        <v>573</v>
      </c>
      <c r="C8" s="135">
        <f>+C9</f>
        <v>44</v>
      </c>
      <c r="D8" s="135"/>
      <c r="E8" s="135"/>
      <c r="F8" s="135">
        <f>+F9</f>
        <v>44</v>
      </c>
    </row>
    <row r="9" spans="1:9" ht="42" customHeight="1">
      <c r="A9" s="133">
        <v>2070799</v>
      </c>
      <c r="B9" s="134" t="s">
        <v>574</v>
      </c>
      <c r="C9" s="135">
        <f>+D9+E9+F9</f>
        <v>44</v>
      </c>
      <c r="D9" s="135"/>
      <c r="E9" s="135"/>
      <c r="F9" s="135">
        <v>44</v>
      </c>
    </row>
    <row r="10" spans="1:9" ht="42" customHeight="1">
      <c r="A10" s="133">
        <v>211</v>
      </c>
      <c r="B10" s="134" t="s">
        <v>251</v>
      </c>
      <c r="C10" s="135">
        <f>+C11</f>
        <v>8433</v>
      </c>
      <c r="D10" s="135"/>
      <c r="E10" s="135"/>
      <c r="F10" s="135">
        <f>+F11</f>
        <v>8433</v>
      </c>
    </row>
    <row r="11" spans="1:9" ht="42" customHeight="1">
      <c r="A11" s="133">
        <v>21198</v>
      </c>
      <c r="B11" s="134" t="s">
        <v>625</v>
      </c>
      <c r="C11" s="135">
        <f>+C12</f>
        <v>8433</v>
      </c>
      <c r="D11" s="135"/>
      <c r="E11" s="135"/>
      <c r="F11" s="135">
        <f>+F12</f>
        <v>8433</v>
      </c>
    </row>
    <row r="12" spans="1:9" ht="42" customHeight="1">
      <c r="A12" s="133">
        <v>2119899</v>
      </c>
      <c r="B12" s="134" t="s">
        <v>259</v>
      </c>
      <c r="C12" s="135">
        <f>+D12+E12+F12</f>
        <v>8433</v>
      </c>
      <c r="D12" s="135"/>
      <c r="E12" s="135"/>
      <c r="F12" s="135">
        <v>8433</v>
      </c>
    </row>
    <row r="13" spans="1:9" ht="42" customHeight="1">
      <c r="A13" s="133">
        <v>212</v>
      </c>
      <c r="B13" s="134" t="s">
        <v>260</v>
      </c>
      <c r="C13" s="135">
        <f>+C14+C24+C26+C29+C31+C33</f>
        <v>433956</v>
      </c>
      <c r="D13" s="135">
        <f t="shared" ref="D13:F13" si="0">+D14+D24+D26+D29+D31+D33</f>
        <v>0</v>
      </c>
      <c r="E13" s="135">
        <f t="shared" si="0"/>
        <v>389385</v>
      </c>
      <c r="F13" s="135">
        <f t="shared" si="0"/>
        <v>44571</v>
      </c>
    </row>
    <row r="14" spans="1:9" ht="42" customHeight="1">
      <c r="A14" s="133">
        <v>21208</v>
      </c>
      <c r="B14" s="134" t="s">
        <v>575</v>
      </c>
      <c r="C14" s="135">
        <f>+C15+C16+C17+C18+C19+C20+C21+C22+C23</f>
        <v>220562</v>
      </c>
      <c r="D14" s="135"/>
      <c r="E14" s="135">
        <f>+E15+E16+E17+E18+E19+E20+E21+E22+E23</f>
        <v>204073</v>
      </c>
      <c r="F14" s="135">
        <f>+F15+F16+F17+F18+F19+F20+F21+F22+F23</f>
        <v>16489</v>
      </c>
    </row>
    <row r="15" spans="1:9" ht="42" customHeight="1">
      <c r="A15" s="133">
        <v>2120801</v>
      </c>
      <c r="B15" s="134" t="s">
        <v>576</v>
      </c>
      <c r="C15" s="135">
        <f>+D15+E15+F15</f>
        <v>38112</v>
      </c>
      <c r="D15" s="135"/>
      <c r="E15" s="135">
        <v>38112</v>
      </c>
      <c r="F15" s="135"/>
    </row>
    <row r="16" spans="1:9" ht="42" customHeight="1">
      <c r="A16" s="133">
        <v>2120802</v>
      </c>
      <c r="B16" s="134" t="s">
        <v>577</v>
      </c>
      <c r="C16" s="135">
        <f t="shared" ref="C16:C25" si="1">+D16+E16+F16</f>
        <v>7100</v>
      </c>
      <c r="D16" s="135"/>
      <c r="E16" s="135">
        <v>7100</v>
      </c>
      <c r="F16" s="135"/>
    </row>
    <row r="17" spans="1:8" ht="42" customHeight="1">
      <c r="A17" s="133">
        <v>2120803</v>
      </c>
      <c r="B17" s="134" t="s">
        <v>578</v>
      </c>
      <c r="C17" s="135">
        <f t="shared" si="1"/>
        <v>137020</v>
      </c>
      <c r="D17" s="135"/>
      <c r="E17" s="135">
        <f>122915-1</f>
        <v>122914</v>
      </c>
      <c r="F17" s="135">
        <v>14106</v>
      </c>
    </row>
    <row r="18" spans="1:8" ht="42" customHeight="1">
      <c r="A18" s="174">
        <v>2120804</v>
      </c>
      <c r="B18" s="134" t="s">
        <v>579</v>
      </c>
      <c r="C18" s="135">
        <f t="shared" si="1"/>
        <v>5201</v>
      </c>
      <c r="D18" s="135"/>
      <c r="E18" s="135">
        <v>5201</v>
      </c>
      <c r="F18" s="135"/>
      <c r="G18" s="142"/>
    </row>
    <row r="19" spans="1:8" ht="42" customHeight="1">
      <c r="A19" s="133">
        <v>2120805</v>
      </c>
      <c r="B19" s="134" t="s">
        <v>626</v>
      </c>
      <c r="C19" s="135">
        <f t="shared" si="1"/>
        <v>1500</v>
      </c>
      <c r="D19" s="135"/>
      <c r="E19" s="135">
        <v>1500</v>
      </c>
      <c r="F19" s="135"/>
    </row>
    <row r="20" spans="1:8" ht="42" customHeight="1">
      <c r="A20" s="133">
        <v>2120806</v>
      </c>
      <c r="B20" s="134" t="s">
        <v>580</v>
      </c>
      <c r="C20" s="135">
        <f t="shared" si="1"/>
        <v>500</v>
      </c>
      <c r="D20" s="135"/>
      <c r="E20" s="135">
        <v>500</v>
      </c>
      <c r="F20" s="135"/>
    </row>
    <row r="21" spans="1:8" s="289" customFormat="1" ht="42" customHeight="1">
      <c r="A21" s="174">
        <v>2120814</v>
      </c>
      <c r="B21" s="286" t="s">
        <v>582</v>
      </c>
      <c r="C21" s="135">
        <f t="shared" si="1"/>
        <v>2300</v>
      </c>
      <c r="D21" s="135"/>
      <c r="E21" s="135"/>
      <c r="F21" s="135">
        <v>2300</v>
      </c>
    </row>
    <row r="22" spans="1:8" ht="42" customHeight="1">
      <c r="A22" s="174">
        <v>2120815</v>
      </c>
      <c r="B22" s="134" t="s">
        <v>627</v>
      </c>
      <c r="C22" s="135">
        <f t="shared" si="1"/>
        <v>83</v>
      </c>
      <c r="D22" s="135"/>
      <c r="E22" s="135"/>
      <c r="F22" s="135">
        <v>83</v>
      </c>
    </row>
    <row r="23" spans="1:8" ht="42" customHeight="1">
      <c r="A23" s="133">
        <v>2120899</v>
      </c>
      <c r="B23" s="134" t="s">
        <v>584</v>
      </c>
      <c r="C23" s="135">
        <f t="shared" si="1"/>
        <v>28746</v>
      </c>
      <c r="D23" s="135"/>
      <c r="E23" s="135">
        <v>28746</v>
      </c>
      <c r="F23" s="135"/>
    </row>
    <row r="24" spans="1:8" ht="42" customHeight="1">
      <c r="A24" s="133">
        <v>21210</v>
      </c>
      <c r="B24" s="134" t="s">
        <v>628</v>
      </c>
      <c r="C24" s="135">
        <f>+C25</f>
        <v>4500</v>
      </c>
      <c r="D24" s="135"/>
      <c r="E24" s="135">
        <f>+E25</f>
        <v>4500</v>
      </c>
      <c r="F24" s="135"/>
    </row>
    <row r="25" spans="1:8" ht="42" customHeight="1">
      <c r="A25" s="133">
        <v>2121001</v>
      </c>
      <c r="B25" s="134" t="s">
        <v>629</v>
      </c>
      <c r="C25" s="135">
        <f t="shared" si="1"/>
        <v>4500</v>
      </c>
      <c r="D25" s="135"/>
      <c r="E25" s="135">
        <v>4500</v>
      </c>
      <c r="F25" s="135"/>
    </row>
    <row r="26" spans="1:8" ht="42" customHeight="1">
      <c r="A26" s="133">
        <v>21213</v>
      </c>
      <c r="B26" s="134" t="s">
        <v>585</v>
      </c>
      <c r="C26" s="135">
        <f>+C27+C28</f>
        <v>1025</v>
      </c>
      <c r="D26" s="135"/>
      <c r="E26" s="135">
        <f>+E27+E28</f>
        <v>1025</v>
      </c>
      <c r="F26" s="135"/>
    </row>
    <row r="27" spans="1:8" ht="42" customHeight="1">
      <c r="A27" s="133">
        <v>2121302</v>
      </c>
      <c r="B27" s="134" t="s">
        <v>586</v>
      </c>
      <c r="C27" s="135">
        <f>+D27+E27+F27</f>
        <v>25</v>
      </c>
      <c r="D27" s="135"/>
      <c r="E27" s="135">
        <v>25</v>
      </c>
      <c r="F27" s="135"/>
    </row>
    <row r="28" spans="1:8" ht="42" customHeight="1">
      <c r="A28" s="133">
        <v>2121399</v>
      </c>
      <c r="B28" s="134" t="s">
        <v>587</v>
      </c>
      <c r="C28" s="135">
        <f>+D28+E28+F28</f>
        <v>1000</v>
      </c>
      <c r="D28" s="135"/>
      <c r="E28" s="135">
        <v>1000</v>
      </c>
      <c r="F28" s="135"/>
    </row>
    <row r="29" spans="1:8" ht="42" customHeight="1">
      <c r="A29" s="133">
        <v>21216</v>
      </c>
      <c r="B29" s="134" t="s">
        <v>590</v>
      </c>
      <c r="C29" s="135">
        <f>+C30</f>
        <v>141775</v>
      </c>
      <c r="D29" s="135"/>
      <c r="E29" s="135">
        <f>+E30</f>
        <v>141775</v>
      </c>
      <c r="F29" s="135"/>
    </row>
    <row r="30" spans="1:8" s="119" customFormat="1" ht="41.25" customHeight="1">
      <c r="A30" s="133">
        <v>2121699</v>
      </c>
      <c r="B30" s="134" t="s">
        <v>591</v>
      </c>
      <c r="C30" s="135">
        <f>+D30+E30+F30</f>
        <v>141775</v>
      </c>
      <c r="D30" s="135"/>
      <c r="E30" s="136">
        <v>141775</v>
      </c>
      <c r="F30" s="136"/>
      <c r="H30" s="137"/>
    </row>
    <row r="31" spans="1:8" s="119" customFormat="1" ht="41.25" customHeight="1">
      <c r="A31" s="133">
        <v>21219</v>
      </c>
      <c r="B31" s="134" t="s">
        <v>592</v>
      </c>
      <c r="C31" s="136">
        <f>+C32</f>
        <v>38012</v>
      </c>
      <c r="D31" s="136"/>
      <c r="E31" s="136">
        <f>+E32</f>
        <v>38012</v>
      </c>
      <c r="F31" s="136"/>
      <c r="H31" s="137"/>
    </row>
    <row r="32" spans="1:8" s="119" customFormat="1" ht="41.25" customHeight="1">
      <c r="A32" s="133">
        <v>2121999</v>
      </c>
      <c r="B32" s="134" t="s">
        <v>593</v>
      </c>
      <c r="C32" s="135">
        <f>+D32+E32+F32</f>
        <v>38012</v>
      </c>
      <c r="D32" s="135"/>
      <c r="E32" s="136">
        <v>38012</v>
      </c>
      <c r="F32" s="135"/>
      <c r="H32" s="137"/>
    </row>
    <row r="33" spans="1:8" s="119" customFormat="1" ht="41.25" customHeight="1">
      <c r="A33" s="133">
        <v>21298</v>
      </c>
      <c r="B33" s="134" t="s">
        <v>625</v>
      </c>
      <c r="C33" s="135">
        <f>+C34</f>
        <v>28082</v>
      </c>
      <c r="D33" s="135">
        <f t="shared" ref="D33:F33" si="2">+D34</f>
        <v>0</v>
      </c>
      <c r="E33" s="135">
        <f t="shared" si="2"/>
        <v>0</v>
      </c>
      <c r="F33" s="135">
        <f t="shared" si="2"/>
        <v>28082</v>
      </c>
      <c r="H33" s="137"/>
    </row>
    <row r="34" spans="1:8" s="119" customFormat="1" ht="41.25" customHeight="1">
      <c r="A34" s="133">
        <v>2129801</v>
      </c>
      <c r="B34" s="134" t="s">
        <v>630</v>
      </c>
      <c r="C34" s="135">
        <f>+D34+E34+F34</f>
        <v>28082</v>
      </c>
      <c r="D34" s="135"/>
      <c r="E34" s="136"/>
      <c r="F34" s="135">
        <v>28082</v>
      </c>
      <c r="H34" s="137"/>
    </row>
    <row r="35" spans="1:8" s="176" customFormat="1" ht="41.25" customHeight="1">
      <c r="A35" s="174">
        <v>213</v>
      </c>
      <c r="B35" s="286" t="s">
        <v>270</v>
      </c>
      <c r="C35" s="135">
        <f>+C36+C38</f>
        <v>1188</v>
      </c>
      <c r="D35" s="135"/>
      <c r="E35" s="135"/>
      <c r="F35" s="135">
        <f>+F36+F38</f>
        <v>1188</v>
      </c>
      <c r="H35" s="287"/>
    </row>
    <row r="36" spans="1:8" s="119" customFormat="1" ht="41.25" customHeight="1">
      <c r="A36" s="133">
        <v>21369</v>
      </c>
      <c r="B36" s="134" t="s">
        <v>631</v>
      </c>
      <c r="C36" s="135">
        <f>+C37</f>
        <v>115</v>
      </c>
      <c r="D36" s="135"/>
      <c r="E36" s="135"/>
      <c r="F36" s="135">
        <f>+F37</f>
        <v>115</v>
      </c>
      <c r="H36" s="137"/>
    </row>
    <row r="37" spans="1:8" s="119" customFormat="1" ht="41.25" customHeight="1">
      <c r="A37" s="133">
        <v>2136902</v>
      </c>
      <c r="B37" s="134" t="s">
        <v>632</v>
      </c>
      <c r="C37" s="135">
        <f>+D37+E37+F37</f>
        <v>115</v>
      </c>
      <c r="D37" s="135"/>
      <c r="E37" s="136"/>
      <c r="F37" s="135">
        <v>115</v>
      </c>
      <c r="H37" s="137"/>
    </row>
    <row r="38" spans="1:8" ht="42" customHeight="1">
      <c r="A38" s="133">
        <v>21372</v>
      </c>
      <c r="B38" s="134" t="s">
        <v>594</v>
      </c>
      <c r="C38" s="135">
        <f>+C39+C40</f>
        <v>1073</v>
      </c>
      <c r="D38" s="135"/>
      <c r="E38" s="135"/>
      <c r="F38" s="135">
        <f>+F39+F40</f>
        <v>1073</v>
      </c>
      <c r="H38" s="137"/>
    </row>
    <row r="39" spans="1:8" ht="42" customHeight="1">
      <c r="A39" s="133">
        <v>2137201</v>
      </c>
      <c r="B39" s="134" t="s">
        <v>595</v>
      </c>
      <c r="C39" s="135">
        <f>+D39+E39+F39</f>
        <v>89</v>
      </c>
      <c r="D39" s="135"/>
      <c r="E39" s="136"/>
      <c r="F39" s="135">
        <v>89</v>
      </c>
      <c r="H39" s="137"/>
    </row>
    <row r="40" spans="1:8" ht="42" customHeight="1">
      <c r="A40" s="133">
        <v>2137202</v>
      </c>
      <c r="B40" s="134" t="s">
        <v>596</v>
      </c>
      <c r="C40" s="135">
        <f>+D40+E40+F40</f>
        <v>984</v>
      </c>
      <c r="D40" s="135"/>
      <c r="E40" s="136"/>
      <c r="F40" s="138">
        <v>984</v>
      </c>
      <c r="H40" s="137"/>
    </row>
    <row r="41" spans="1:8" ht="42" customHeight="1">
      <c r="A41" s="133">
        <v>215</v>
      </c>
      <c r="B41" s="134" t="s">
        <v>310</v>
      </c>
      <c r="C41" s="138">
        <f>+C42</f>
        <v>11192</v>
      </c>
      <c r="D41" s="138"/>
      <c r="E41" s="138"/>
      <c r="F41" s="138">
        <f>+F42</f>
        <v>11192</v>
      </c>
      <c r="H41" s="137"/>
    </row>
    <row r="42" spans="1:8" ht="42" customHeight="1">
      <c r="A42" s="133">
        <v>21598</v>
      </c>
      <c r="B42" s="134" t="s">
        <v>625</v>
      </c>
      <c r="C42" s="138">
        <f>+C43</f>
        <v>11192</v>
      </c>
      <c r="D42" s="138"/>
      <c r="E42" s="138"/>
      <c r="F42" s="138">
        <f>+F43</f>
        <v>11192</v>
      </c>
      <c r="H42" s="137"/>
    </row>
    <row r="43" spans="1:8" ht="42" customHeight="1">
      <c r="A43" s="133">
        <v>2159802</v>
      </c>
      <c r="B43" s="134" t="s">
        <v>633</v>
      </c>
      <c r="C43" s="135">
        <f>+D43+E43+F43</f>
        <v>11192</v>
      </c>
      <c r="D43" s="135"/>
      <c r="E43" s="136"/>
      <c r="F43" s="138">
        <v>11192</v>
      </c>
      <c r="H43" s="137"/>
    </row>
    <row r="44" spans="1:8" ht="42" customHeight="1">
      <c r="A44" s="133">
        <v>222</v>
      </c>
      <c r="B44" s="134" t="s">
        <v>868</v>
      </c>
      <c r="C44" s="138">
        <f>+C45</f>
        <v>9600</v>
      </c>
      <c r="D44" s="135"/>
      <c r="E44" s="136"/>
      <c r="F44" s="138">
        <f>+F45</f>
        <v>9600</v>
      </c>
      <c r="H44" s="137"/>
    </row>
    <row r="45" spans="1:8" ht="42" customHeight="1">
      <c r="A45" s="133">
        <v>22298</v>
      </c>
      <c r="B45" s="134" t="s">
        <v>625</v>
      </c>
      <c r="C45" s="138">
        <f>+C46</f>
        <v>9600</v>
      </c>
      <c r="D45" s="135"/>
      <c r="E45" s="136"/>
      <c r="F45" s="138">
        <f>+F46</f>
        <v>9600</v>
      </c>
      <c r="H45" s="137"/>
    </row>
    <row r="46" spans="1:8" ht="42" customHeight="1">
      <c r="A46" s="133">
        <v>2229801</v>
      </c>
      <c r="B46" s="134" t="s">
        <v>869</v>
      </c>
      <c r="C46" s="138">
        <f>+D46+E46+F46</f>
        <v>9600</v>
      </c>
      <c r="D46" s="135"/>
      <c r="E46" s="136"/>
      <c r="F46" s="138">
        <v>9600</v>
      </c>
      <c r="H46" s="137"/>
    </row>
    <row r="47" spans="1:8" ht="42" customHeight="1">
      <c r="A47" s="133">
        <v>229</v>
      </c>
      <c r="B47" s="134" t="s">
        <v>356</v>
      </c>
      <c r="C47" s="138">
        <f>+C48+C50</f>
        <v>863877</v>
      </c>
      <c r="D47" s="138"/>
      <c r="E47" s="138">
        <f>+E48+E50</f>
        <v>859582</v>
      </c>
      <c r="F47" s="138">
        <f>+F48+F50</f>
        <v>4295</v>
      </c>
      <c r="H47" s="137"/>
    </row>
    <row r="48" spans="1:8" ht="42" customHeight="1">
      <c r="A48" s="133">
        <v>22904</v>
      </c>
      <c r="B48" s="134" t="s">
        <v>597</v>
      </c>
      <c r="C48" s="138">
        <f>+C49</f>
        <v>859582</v>
      </c>
      <c r="D48" s="138"/>
      <c r="E48" s="138">
        <f>+E49</f>
        <v>859582</v>
      </c>
      <c r="F48" s="138"/>
      <c r="H48" s="137"/>
    </row>
    <row r="49" spans="1:8" ht="42" customHeight="1">
      <c r="A49" s="133">
        <v>2290402</v>
      </c>
      <c r="B49" s="134" t="s">
        <v>598</v>
      </c>
      <c r="C49" s="138">
        <f>+D49+E49+F49</f>
        <v>859582</v>
      </c>
      <c r="D49" s="135"/>
      <c r="E49" s="136">
        <v>859582</v>
      </c>
      <c r="F49" s="138"/>
      <c r="H49" s="137"/>
    </row>
    <row r="50" spans="1:8" ht="42" customHeight="1">
      <c r="A50" s="133">
        <v>22960</v>
      </c>
      <c r="B50" s="134" t="s">
        <v>599</v>
      </c>
      <c r="C50" s="138">
        <f>+C51+C52+C53</f>
        <v>4295</v>
      </c>
      <c r="D50" s="138"/>
      <c r="E50" s="138"/>
      <c r="F50" s="138">
        <f>+F51+F52+F53</f>
        <v>4295</v>
      </c>
      <c r="H50" s="137"/>
    </row>
    <row r="51" spans="1:8" ht="42" customHeight="1">
      <c r="A51" s="133">
        <v>2296002</v>
      </c>
      <c r="B51" s="134" t="s">
        <v>600</v>
      </c>
      <c r="C51" s="138">
        <f>+D51+E51+F51</f>
        <v>1462</v>
      </c>
      <c r="D51" s="135"/>
      <c r="E51" s="136"/>
      <c r="F51" s="138">
        <v>1462</v>
      </c>
      <c r="H51" s="137"/>
    </row>
    <row r="52" spans="1:8" s="289" customFormat="1" ht="42" customHeight="1">
      <c r="A52" s="174">
        <v>2296003</v>
      </c>
      <c r="B52" s="286" t="s">
        <v>601</v>
      </c>
      <c r="C52" s="138">
        <f>+D52+E52+F52</f>
        <v>2760</v>
      </c>
      <c r="D52" s="135"/>
      <c r="E52" s="136"/>
      <c r="F52" s="288">
        <v>2760</v>
      </c>
      <c r="H52" s="290"/>
    </row>
    <row r="53" spans="1:8" ht="42" customHeight="1">
      <c r="A53" s="133">
        <v>2296006</v>
      </c>
      <c r="B53" s="134" t="s">
        <v>602</v>
      </c>
      <c r="C53" s="138">
        <f>+D53+E53+F53</f>
        <v>73</v>
      </c>
      <c r="D53" s="135"/>
      <c r="E53" s="136"/>
      <c r="F53" s="138">
        <v>73</v>
      </c>
      <c r="H53" s="137"/>
    </row>
    <row r="54" spans="1:8" ht="42" customHeight="1">
      <c r="A54" s="174">
        <v>232</v>
      </c>
      <c r="B54" s="286" t="s">
        <v>358</v>
      </c>
      <c r="C54" s="138">
        <f>+C55</f>
        <v>108900</v>
      </c>
      <c r="D54" s="138"/>
      <c r="E54" s="138">
        <f>+E55</f>
        <v>108900</v>
      </c>
      <c r="F54" s="138"/>
      <c r="H54" s="287"/>
    </row>
    <row r="55" spans="1:8" ht="42" customHeight="1">
      <c r="A55" s="174">
        <v>23204</v>
      </c>
      <c r="B55" s="286" t="s">
        <v>603</v>
      </c>
      <c r="C55" s="136">
        <f>+C56+C57+C58</f>
        <v>108900</v>
      </c>
      <c r="D55" s="135"/>
      <c r="E55" s="136">
        <f>+E56+E57+E58</f>
        <v>108900</v>
      </c>
      <c r="F55" s="136"/>
      <c r="H55" s="287"/>
    </row>
    <row r="56" spans="1:8" ht="42" customHeight="1">
      <c r="A56" s="174">
        <v>2320411</v>
      </c>
      <c r="B56" s="286" t="s">
        <v>604</v>
      </c>
      <c r="C56" s="138">
        <f>+D56+E56+F56</f>
        <v>25400</v>
      </c>
      <c r="D56" s="135"/>
      <c r="E56" s="136">
        <v>25400</v>
      </c>
      <c r="F56" s="139"/>
      <c r="H56" s="287"/>
    </row>
    <row r="57" spans="1:8" ht="42" customHeight="1">
      <c r="A57" s="174">
        <v>2320433</v>
      </c>
      <c r="B57" s="286" t="s">
        <v>605</v>
      </c>
      <c r="C57" s="138">
        <f>+D57+E57+F57</f>
        <v>21500</v>
      </c>
      <c r="D57" s="135"/>
      <c r="E57" s="136">
        <v>21500</v>
      </c>
      <c r="F57" s="136"/>
      <c r="H57" s="287"/>
    </row>
    <row r="58" spans="1:8" ht="42" customHeight="1">
      <c r="A58" s="174">
        <v>2320498</v>
      </c>
      <c r="B58" s="286" t="s">
        <v>606</v>
      </c>
      <c r="C58" s="138">
        <f>+D58+E58+F58</f>
        <v>62000</v>
      </c>
      <c r="D58" s="135"/>
      <c r="E58" s="136">
        <v>62000</v>
      </c>
      <c r="F58" s="136"/>
      <c r="H58" s="287"/>
    </row>
    <row r="59" spans="1:8" s="120" customFormat="1" ht="35.25" customHeight="1">
      <c r="A59" s="391" t="s">
        <v>874</v>
      </c>
      <c r="B59" s="391"/>
      <c r="C59" s="392">
        <v>252000</v>
      </c>
      <c r="D59" s="392"/>
      <c r="E59" s="392"/>
      <c r="F59" s="392"/>
    </row>
    <row r="60" spans="1:8" s="120" customFormat="1" ht="35.25" customHeight="1">
      <c r="A60" s="391" t="s">
        <v>875</v>
      </c>
      <c r="B60" s="391"/>
      <c r="C60" s="392">
        <v>110000</v>
      </c>
      <c r="D60" s="392"/>
      <c r="E60" s="392"/>
      <c r="F60" s="392"/>
    </row>
    <row r="61" spans="1:8" s="120" customFormat="1" ht="35.25" customHeight="1">
      <c r="A61" s="391" t="s">
        <v>367</v>
      </c>
      <c r="B61" s="391"/>
      <c r="C61" s="392">
        <v>1799190</v>
      </c>
      <c r="D61" s="392"/>
      <c r="E61" s="392"/>
      <c r="F61" s="392"/>
    </row>
    <row r="62" spans="1:8" ht="42.75" customHeight="1">
      <c r="A62" s="140"/>
      <c r="B62" s="140"/>
      <c r="C62" s="141"/>
      <c r="D62" s="141"/>
      <c r="E62" s="141"/>
    </row>
  </sheetData>
  <mergeCells count="14">
    <mergeCell ref="A2:F2"/>
    <mergeCell ref="E3:F3"/>
    <mergeCell ref="D4:E4"/>
    <mergeCell ref="A6:B6"/>
    <mergeCell ref="A61:B61"/>
    <mergeCell ref="C61:F61"/>
    <mergeCell ref="A4:A5"/>
    <mergeCell ref="B4:B5"/>
    <mergeCell ref="C4:C5"/>
    <mergeCell ref="F4:F5"/>
    <mergeCell ref="A59:B59"/>
    <mergeCell ref="C59:F59"/>
    <mergeCell ref="A60:B60"/>
    <mergeCell ref="C60:F60"/>
  </mergeCells>
  <phoneticPr fontId="49" type="noConversion"/>
  <printOptions horizontalCentered="1"/>
  <pageMargins left="0.78740157480314965" right="0.78740157480314965" top="0.98425196850393715" bottom="0.98425196850393715" header="0.51181102362204722" footer="0.31496062992125984"/>
  <pageSetup paperSize="9" scale="7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3:H40"/>
  <sheetViews>
    <sheetView zoomScale="85" workbookViewId="0">
      <selection activeCell="B9" sqref="B9:H9"/>
    </sheetView>
  </sheetViews>
  <sheetFormatPr defaultRowHeight="14.25"/>
  <cols>
    <col min="1" max="1" width="4.875" style="57" customWidth="1"/>
    <col min="2" max="7" width="9" style="57"/>
    <col min="8" max="8" width="32.5" style="57" customWidth="1"/>
    <col min="9" max="16384" width="9" style="57"/>
  </cols>
  <sheetData>
    <row r="3" spans="1:8" ht="36.75" customHeight="1">
      <c r="A3" s="336" t="s">
        <v>0</v>
      </c>
      <c r="B3" s="336"/>
      <c r="C3" s="336"/>
      <c r="D3" s="336"/>
      <c r="E3" s="336"/>
      <c r="F3" s="336"/>
      <c r="G3" s="336"/>
      <c r="H3" s="336"/>
    </row>
    <row r="5" spans="1:8" s="56" customFormat="1" ht="39" customHeight="1">
      <c r="B5" s="270" t="s">
        <v>892</v>
      </c>
      <c r="C5" s="270"/>
      <c r="D5" s="270"/>
      <c r="E5" s="270"/>
      <c r="F5" s="270"/>
      <c r="G5" s="270"/>
      <c r="H5" s="270"/>
    </row>
    <row r="6" spans="1:8" s="56" customFormat="1" ht="39" customHeight="1">
      <c r="B6" s="270" t="s">
        <v>893</v>
      </c>
      <c r="C6" s="270"/>
      <c r="D6" s="270"/>
      <c r="E6" s="270"/>
      <c r="F6" s="270"/>
      <c r="G6" s="270"/>
      <c r="H6" s="270"/>
    </row>
    <row r="7" spans="1:8" s="56" customFormat="1" ht="39" customHeight="1">
      <c r="B7" s="270" t="s">
        <v>909</v>
      </c>
      <c r="C7" s="270"/>
      <c r="D7" s="270"/>
      <c r="E7" s="270"/>
      <c r="F7" s="270"/>
      <c r="G7" s="270"/>
      <c r="H7" s="270"/>
    </row>
    <row r="8" spans="1:8" s="56" customFormat="1" ht="39" customHeight="1">
      <c r="B8" s="270" t="s">
        <v>910</v>
      </c>
      <c r="C8" s="270"/>
      <c r="D8" s="270"/>
      <c r="E8" s="270"/>
      <c r="F8" s="270"/>
      <c r="G8" s="270"/>
      <c r="H8" s="270"/>
    </row>
    <row r="9" spans="1:8" s="56" customFormat="1" ht="39" customHeight="1">
      <c r="B9" s="334" t="s">
        <v>1079</v>
      </c>
      <c r="C9" s="334"/>
      <c r="D9" s="334"/>
      <c r="E9" s="334"/>
      <c r="F9" s="334"/>
      <c r="G9" s="334"/>
      <c r="H9" s="334"/>
    </row>
    <row r="10" spans="1:8" ht="39" customHeight="1">
      <c r="B10" s="334" t="s">
        <v>894</v>
      </c>
      <c r="C10" s="334"/>
      <c r="D10" s="334"/>
      <c r="E10" s="334"/>
      <c r="F10" s="334"/>
      <c r="G10" s="334"/>
      <c r="H10" s="334"/>
    </row>
    <row r="11" spans="1:8" ht="39" customHeight="1">
      <c r="B11" s="334" t="s">
        <v>895</v>
      </c>
      <c r="C11" s="334"/>
      <c r="D11" s="334"/>
      <c r="E11" s="334"/>
      <c r="F11" s="334"/>
      <c r="G11" s="334"/>
      <c r="H11" s="334"/>
    </row>
    <row r="12" spans="1:8" s="56" customFormat="1" ht="39" customHeight="1">
      <c r="B12" s="334" t="s">
        <v>896</v>
      </c>
      <c r="C12" s="334"/>
      <c r="D12" s="334"/>
      <c r="E12" s="334"/>
      <c r="F12" s="334"/>
      <c r="G12" s="334"/>
      <c r="H12" s="334"/>
    </row>
    <row r="13" spans="1:8" s="56" customFormat="1" ht="39" customHeight="1">
      <c r="B13" s="334" t="s">
        <v>897</v>
      </c>
      <c r="C13" s="334"/>
      <c r="D13" s="334"/>
      <c r="E13" s="334"/>
      <c r="F13" s="334"/>
      <c r="G13" s="334"/>
      <c r="H13" s="334"/>
    </row>
    <row r="14" spans="1:8" s="56" customFormat="1" ht="48" customHeight="1">
      <c r="B14" s="335" t="s">
        <v>898</v>
      </c>
      <c r="C14" s="334"/>
      <c r="D14" s="334"/>
      <c r="E14" s="334"/>
      <c r="F14" s="334"/>
      <c r="G14" s="334"/>
      <c r="H14" s="334"/>
    </row>
    <row r="15" spans="1:8" s="56" customFormat="1" ht="48" customHeight="1">
      <c r="B15" s="335" t="s">
        <v>899</v>
      </c>
      <c r="C15" s="334"/>
      <c r="D15" s="334"/>
      <c r="E15" s="334"/>
      <c r="F15" s="334"/>
      <c r="G15" s="334"/>
      <c r="H15" s="334"/>
    </row>
    <row r="16" spans="1:8" s="56" customFormat="1" ht="49.5" customHeight="1">
      <c r="B16" s="335" t="s">
        <v>851</v>
      </c>
      <c r="C16" s="335"/>
      <c r="D16" s="335"/>
      <c r="E16" s="335"/>
      <c r="F16" s="335"/>
      <c r="G16" s="335"/>
      <c r="H16" s="335"/>
    </row>
    <row r="17" spans="2:8" s="56" customFormat="1" ht="39" customHeight="1">
      <c r="B17" s="334" t="s">
        <v>911</v>
      </c>
      <c r="C17" s="334"/>
      <c r="D17" s="334"/>
      <c r="E17" s="334"/>
      <c r="F17" s="334"/>
      <c r="G17" s="334"/>
      <c r="H17" s="334"/>
    </row>
    <row r="18" spans="2:8" s="56" customFormat="1" ht="39" customHeight="1">
      <c r="B18" s="334" t="s">
        <v>912</v>
      </c>
      <c r="C18" s="334"/>
      <c r="D18" s="334"/>
      <c r="E18" s="334"/>
      <c r="F18" s="334"/>
      <c r="G18" s="334"/>
      <c r="H18" s="334"/>
    </row>
    <row r="19" spans="2:8" s="56" customFormat="1" ht="39" customHeight="1">
      <c r="B19" s="334" t="s">
        <v>913</v>
      </c>
      <c r="C19" s="334"/>
      <c r="D19" s="334"/>
      <c r="E19" s="334"/>
      <c r="F19" s="334"/>
      <c r="G19" s="334"/>
      <c r="H19" s="334"/>
    </row>
    <row r="20" spans="2:8" s="56" customFormat="1" ht="39" customHeight="1">
      <c r="B20" s="334" t="s">
        <v>900</v>
      </c>
      <c r="C20" s="334"/>
      <c r="D20" s="334"/>
      <c r="E20" s="334"/>
      <c r="F20" s="334"/>
      <c r="G20" s="334"/>
      <c r="H20" s="334"/>
    </row>
    <row r="21" spans="2:8" s="56" customFormat="1" ht="39" customHeight="1">
      <c r="B21" s="334" t="s">
        <v>901</v>
      </c>
      <c r="C21" s="334"/>
      <c r="D21" s="334"/>
      <c r="E21" s="334"/>
      <c r="F21" s="334"/>
      <c r="G21" s="334"/>
      <c r="H21" s="334"/>
    </row>
    <row r="22" spans="2:8" s="56" customFormat="1" ht="52.5" customHeight="1">
      <c r="B22" s="335" t="s">
        <v>902</v>
      </c>
      <c r="C22" s="334"/>
      <c r="D22" s="334"/>
      <c r="E22" s="334"/>
      <c r="F22" s="334"/>
      <c r="G22" s="334"/>
      <c r="H22" s="334"/>
    </row>
    <row r="23" spans="2:8" s="56" customFormat="1" ht="52.5" customHeight="1">
      <c r="B23" s="335" t="s">
        <v>903</v>
      </c>
      <c r="C23" s="334"/>
      <c r="D23" s="334"/>
      <c r="E23" s="334"/>
      <c r="F23" s="334"/>
      <c r="G23" s="334"/>
      <c r="H23" s="334"/>
    </row>
    <row r="24" spans="2:8" s="56" customFormat="1" ht="39" customHeight="1">
      <c r="B24" s="334" t="s">
        <v>904</v>
      </c>
      <c r="C24" s="334"/>
      <c r="D24" s="334"/>
      <c r="E24" s="334"/>
      <c r="F24" s="334"/>
      <c r="G24" s="334"/>
      <c r="H24" s="334"/>
    </row>
    <row r="25" spans="2:8" s="56" customFormat="1" ht="39" customHeight="1">
      <c r="B25" s="334" t="s">
        <v>914</v>
      </c>
      <c r="C25" s="334"/>
      <c r="D25" s="334"/>
      <c r="E25" s="334"/>
      <c r="F25" s="334"/>
      <c r="G25" s="334"/>
      <c r="H25" s="334"/>
    </row>
    <row r="26" spans="2:8" s="56" customFormat="1" ht="39" customHeight="1">
      <c r="B26" s="334" t="s">
        <v>915</v>
      </c>
      <c r="C26" s="334"/>
      <c r="D26" s="334"/>
      <c r="E26" s="334"/>
      <c r="F26" s="334"/>
      <c r="G26" s="334"/>
      <c r="H26" s="334"/>
    </row>
    <row r="27" spans="2:8" s="56" customFormat="1" ht="39" customHeight="1">
      <c r="B27" s="334" t="s">
        <v>916</v>
      </c>
      <c r="C27" s="334"/>
      <c r="D27" s="334"/>
      <c r="E27" s="334"/>
      <c r="F27" s="334"/>
      <c r="G27" s="334"/>
      <c r="H27" s="334"/>
    </row>
    <row r="28" spans="2:8" s="56" customFormat="1" ht="39" customHeight="1">
      <c r="B28" s="334" t="s">
        <v>905</v>
      </c>
      <c r="C28" s="334"/>
      <c r="D28" s="334"/>
      <c r="E28" s="334"/>
      <c r="F28" s="334"/>
      <c r="G28" s="334"/>
      <c r="H28" s="334"/>
    </row>
    <row r="29" spans="2:8" s="56" customFormat="1" ht="39" customHeight="1">
      <c r="B29" s="334" t="s">
        <v>906</v>
      </c>
      <c r="C29" s="334"/>
      <c r="D29" s="334"/>
      <c r="E29" s="334"/>
      <c r="F29" s="334"/>
      <c r="G29" s="334"/>
      <c r="H29" s="334"/>
    </row>
    <row r="30" spans="2:8" s="56" customFormat="1" ht="39" customHeight="1">
      <c r="B30" s="334" t="s">
        <v>917</v>
      </c>
      <c r="C30" s="334"/>
      <c r="D30" s="334"/>
      <c r="E30" s="334"/>
      <c r="F30" s="334"/>
      <c r="G30" s="334"/>
      <c r="H30" s="334"/>
    </row>
    <row r="31" spans="2:8" s="56" customFormat="1" ht="39" customHeight="1">
      <c r="B31" s="334" t="s">
        <v>907</v>
      </c>
      <c r="C31" s="334"/>
      <c r="D31" s="334"/>
      <c r="E31" s="334"/>
      <c r="F31" s="334"/>
      <c r="G31" s="334"/>
      <c r="H31" s="334"/>
    </row>
    <row r="32" spans="2:8" s="56" customFormat="1" ht="39" customHeight="1">
      <c r="B32" s="334" t="s">
        <v>918</v>
      </c>
      <c r="C32" s="334"/>
      <c r="D32" s="334"/>
      <c r="E32" s="334"/>
      <c r="F32" s="334"/>
      <c r="G32" s="334"/>
      <c r="H32" s="334"/>
    </row>
    <row r="33" spans="2:8" s="56" customFormat="1" ht="39" customHeight="1">
      <c r="B33" s="334" t="s">
        <v>919</v>
      </c>
      <c r="C33" s="334"/>
      <c r="D33" s="334"/>
      <c r="E33" s="334"/>
      <c r="F33" s="334"/>
      <c r="G33" s="334"/>
      <c r="H33" s="334"/>
    </row>
    <row r="34" spans="2:8" s="56" customFormat="1" ht="39" customHeight="1">
      <c r="B34" s="334" t="s">
        <v>920</v>
      </c>
      <c r="C34" s="334"/>
      <c r="D34" s="334"/>
      <c r="E34" s="334"/>
      <c r="F34" s="334"/>
      <c r="G34" s="334"/>
      <c r="H34" s="334"/>
    </row>
    <row r="35" spans="2:8" s="56" customFormat="1" ht="39" customHeight="1">
      <c r="B35" s="334" t="s">
        <v>921</v>
      </c>
      <c r="C35" s="334"/>
      <c r="D35" s="334"/>
      <c r="E35" s="334"/>
      <c r="F35" s="334"/>
      <c r="G35" s="334"/>
      <c r="H35" s="334"/>
    </row>
    <row r="36" spans="2:8" s="56" customFormat="1" ht="39" customHeight="1">
      <c r="B36" s="334" t="s">
        <v>922</v>
      </c>
      <c r="C36" s="334"/>
      <c r="D36" s="334"/>
      <c r="E36" s="334"/>
      <c r="F36" s="334"/>
      <c r="G36" s="334"/>
      <c r="H36" s="334"/>
    </row>
    <row r="37" spans="2:8" s="56" customFormat="1" ht="39" customHeight="1">
      <c r="B37" s="334" t="s">
        <v>923</v>
      </c>
      <c r="C37" s="334"/>
      <c r="D37" s="334"/>
      <c r="E37" s="334"/>
      <c r="F37" s="334"/>
      <c r="G37" s="334"/>
      <c r="H37" s="334"/>
    </row>
    <row r="38" spans="2:8" s="56" customFormat="1" ht="39" customHeight="1">
      <c r="B38" s="334" t="s">
        <v>908</v>
      </c>
      <c r="C38" s="334"/>
      <c r="D38" s="334"/>
      <c r="E38" s="334"/>
      <c r="F38" s="334"/>
      <c r="G38" s="334"/>
      <c r="H38" s="334"/>
    </row>
    <row r="39" spans="2:8" s="56" customFormat="1" ht="33" customHeight="1">
      <c r="B39" s="271"/>
      <c r="C39" s="271"/>
      <c r="D39" s="271"/>
      <c r="E39" s="271"/>
      <c r="F39" s="271"/>
      <c r="G39" s="271"/>
      <c r="H39" s="271"/>
    </row>
    <row r="40" spans="2:8" s="56" customFormat="1" ht="33" customHeight="1">
      <c r="B40" s="271"/>
      <c r="C40" s="271"/>
      <c r="D40" s="271"/>
      <c r="E40" s="271"/>
      <c r="F40" s="271"/>
      <c r="G40" s="271"/>
      <c r="H40" s="271"/>
    </row>
  </sheetData>
  <mergeCells count="31">
    <mergeCell ref="A3:H3"/>
    <mergeCell ref="B9:H9"/>
    <mergeCell ref="B10:H10"/>
    <mergeCell ref="B11:H11"/>
    <mergeCell ref="B12:H12"/>
    <mergeCell ref="B13:H13"/>
    <mergeCell ref="B14:H14"/>
    <mergeCell ref="B15:H15"/>
    <mergeCell ref="B16:H16"/>
    <mergeCell ref="B17:H17"/>
    <mergeCell ref="B18:H18"/>
    <mergeCell ref="B19:H19"/>
    <mergeCell ref="B20:H20"/>
    <mergeCell ref="B21:H21"/>
    <mergeCell ref="B22:H22"/>
    <mergeCell ref="B23:H23"/>
    <mergeCell ref="B24:H24"/>
    <mergeCell ref="B25:H25"/>
    <mergeCell ref="B26:H26"/>
    <mergeCell ref="B27:H27"/>
    <mergeCell ref="B28:H28"/>
    <mergeCell ref="B29:H29"/>
    <mergeCell ref="B30:H30"/>
    <mergeCell ref="B31:H31"/>
    <mergeCell ref="B38:H38"/>
    <mergeCell ref="B32:H32"/>
    <mergeCell ref="B33:H33"/>
    <mergeCell ref="B34:H34"/>
    <mergeCell ref="B35:H35"/>
    <mergeCell ref="B36:H36"/>
    <mergeCell ref="B37:H37"/>
  </mergeCells>
  <phoneticPr fontId="49" type="noConversion"/>
  <printOptions horizontalCentered="1"/>
  <pageMargins left="0" right="0" top="1.1000000000000001" bottom="1.1811023622047245" header="0.51181102362204722" footer="0.51181102362204722"/>
  <pageSetup paperSize="9" scale="85" orientation="portrait"/>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H22" sqref="H22"/>
    </sheetView>
  </sheetViews>
  <sheetFormatPr defaultRowHeight="12.75"/>
  <cols>
    <col min="1" max="1" width="19.625" style="101" customWidth="1"/>
    <col min="2" max="2" width="30.875" style="101" customWidth="1"/>
    <col min="3" max="3" width="19.875" style="102" customWidth="1"/>
    <col min="4" max="16384" width="9" style="101"/>
  </cols>
  <sheetData>
    <row r="1" spans="1:6" ht="28.5" customHeight="1">
      <c r="A1" s="103" t="s">
        <v>634</v>
      </c>
      <c r="B1" s="103"/>
      <c r="C1" s="104"/>
    </row>
    <row r="2" spans="1:6" ht="81" customHeight="1">
      <c r="A2" s="359" t="s">
        <v>856</v>
      </c>
      <c r="B2" s="359"/>
      <c r="C2" s="359" t="s">
        <v>635</v>
      </c>
    </row>
    <row r="3" spans="1:6" ht="28.9" customHeight="1">
      <c r="A3" s="105" t="s">
        <v>429</v>
      </c>
      <c r="B3" s="105"/>
      <c r="C3" s="106" t="s">
        <v>2</v>
      </c>
    </row>
    <row r="4" spans="1:6" ht="33" customHeight="1">
      <c r="A4" s="107" t="s">
        <v>431</v>
      </c>
      <c r="B4" s="108" t="s">
        <v>432</v>
      </c>
      <c r="C4" s="109" t="s">
        <v>623</v>
      </c>
    </row>
    <row r="5" spans="1:6" ht="29.25" customHeight="1">
      <c r="A5" s="395" t="s">
        <v>373</v>
      </c>
      <c r="B5" s="396"/>
      <c r="C5" s="113">
        <v>0</v>
      </c>
      <c r="F5" s="111"/>
    </row>
    <row r="6" spans="1:6" ht="29.25" customHeight="1">
      <c r="A6" s="116"/>
      <c r="B6" s="116"/>
      <c r="C6" s="117"/>
    </row>
    <row r="7" spans="1:6" ht="29.25" customHeight="1">
      <c r="A7" s="116"/>
      <c r="B7" s="116"/>
      <c r="C7" s="117"/>
    </row>
    <row r="8" spans="1:6" ht="29.25" customHeight="1">
      <c r="A8" s="116"/>
      <c r="B8" s="116"/>
      <c r="C8" s="117"/>
    </row>
    <row r="9" spans="1:6" ht="21.75" customHeight="1">
      <c r="A9" s="114" t="s">
        <v>636</v>
      </c>
      <c r="B9" s="118"/>
    </row>
  </sheetData>
  <mergeCells count="2">
    <mergeCell ref="A2:C2"/>
    <mergeCell ref="A5:B5"/>
  </mergeCells>
  <phoneticPr fontId="49" type="noConversion"/>
  <printOptions horizontalCentered="1"/>
  <pageMargins left="0.70866141732283472" right="0.70866141732283472" top="0.74803149606299213" bottom="0.74803149606299213" header="0.31496062992125984" footer="0.31496062992125984"/>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115" zoomScaleNormal="115" workbookViewId="0">
      <selection activeCell="H22" sqref="H22"/>
    </sheetView>
  </sheetViews>
  <sheetFormatPr defaultRowHeight="12.75"/>
  <cols>
    <col min="1" max="1" width="20.375" style="101" customWidth="1"/>
    <col min="2" max="2" width="32.25" style="101" customWidth="1"/>
    <col min="3" max="3" width="19.875" style="102" customWidth="1"/>
    <col min="4" max="16384" width="9" style="101"/>
  </cols>
  <sheetData>
    <row r="1" spans="1:6" ht="28.5" customHeight="1">
      <c r="A1" s="103" t="s">
        <v>637</v>
      </c>
      <c r="B1" s="103"/>
      <c r="C1" s="104"/>
    </row>
    <row r="2" spans="1:6" ht="81" customHeight="1">
      <c r="A2" s="359" t="s">
        <v>857</v>
      </c>
      <c r="B2" s="359"/>
      <c r="C2" s="359" t="s">
        <v>635</v>
      </c>
    </row>
    <row r="3" spans="1:6" ht="28.9" customHeight="1">
      <c r="A3" s="105" t="s">
        <v>429</v>
      </c>
      <c r="B3" s="105"/>
      <c r="C3" s="106" t="s">
        <v>2</v>
      </c>
    </row>
    <row r="4" spans="1:6" ht="33" customHeight="1">
      <c r="A4" s="107" t="s">
        <v>431</v>
      </c>
      <c r="B4" s="108" t="s">
        <v>432</v>
      </c>
      <c r="C4" s="109" t="s">
        <v>623</v>
      </c>
    </row>
    <row r="5" spans="1:6" ht="29.25" customHeight="1">
      <c r="A5" s="395" t="s">
        <v>373</v>
      </c>
      <c r="B5" s="396"/>
      <c r="C5" s="110">
        <v>0</v>
      </c>
      <c r="F5" s="111"/>
    </row>
    <row r="6" spans="1:6" ht="29.25" customHeight="1">
      <c r="A6" s="112"/>
      <c r="B6" s="112"/>
      <c r="C6" s="113"/>
      <c r="F6" s="111"/>
    </row>
    <row r="7" spans="1:6" ht="29.25" customHeight="1">
      <c r="A7" s="112"/>
      <c r="B7" s="112"/>
      <c r="C7" s="113"/>
      <c r="F7" s="111"/>
    </row>
    <row r="8" spans="1:6" ht="29.25" customHeight="1">
      <c r="A8" s="112"/>
      <c r="B8" s="112"/>
      <c r="C8" s="113"/>
      <c r="F8" s="111"/>
    </row>
    <row r="9" spans="1:6" ht="23.25" customHeight="1">
      <c r="A9" s="114" t="s">
        <v>636</v>
      </c>
      <c r="B9" s="115"/>
    </row>
  </sheetData>
  <mergeCells count="2">
    <mergeCell ref="A2:C2"/>
    <mergeCell ref="A5:B5"/>
  </mergeCells>
  <phoneticPr fontId="49" type="noConversion"/>
  <printOptions horizontalCentered="1"/>
  <pageMargins left="0.70866141732283472" right="0.70866141732283472" top="0.74803149606299213" bottom="0.74803149606299213" header="0.31496062992125984" footer="0.31496062992125984"/>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S15"/>
  <sheetViews>
    <sheetView showZeros="0" view="pageBreakPreview" zoomScaleNormal="100" zoomScaleSheetLayoutView="100" workbookViewId="0">
      <selection activeCell="L23" sqref="L23"/>
    </sheetView>
  </sheetViews>
  <sheetFormatPr defaultRowHeight="14.25"/>
  <cols>
    <col min="1" max="1" width="16.625" style="90" customWidth="1"/>
    <col min="2" max="2" width="9.625" style="90" customWidth="1"/>
    <col min="3" max="19" width="7.375" style="90" customWidth="1"/>
    <col min="20" max="16384" width="9" style="90"/>
  </cols>
  <sheetData>
    <row r="1" spans="1:19" ht="28.5" customHeight="1">
      <c r="A1" s="384" t="s">
        <v>638</v>
      </c>
      <c r="B1" s="384"/>
    </row>
    <row r="2" spans="1:19" ht="14.25" customHeight="1">
      <c r="A2" s="386" t="s">
        <v>858</v>
      </c>
      <c r="B2" s="386"/>
      <c r="C2" s="386"/>
      <c r="D2" s="386"/>
      <c r="E2" s="386"/>
      <c r="F2" s="386"/>
      <c r="G2" s="386"/>
      <c r="H2" s="386"/>
      <c r="I2" s="386"/>
      <c r="J2" s="386"/>
      <c r="K2" s="386"/>
      <c r="L2" s="386"/>
      <c r="M2" s="386"/>
      <c r="N2" s="386"/>
      <c r="O2" s="386"/>
      <c r="P2" s="386"/>
      <c r="Q2" s="386"/>
      <c r="R2" s="386"/>
      <c r="S2" s="386"/>
    </row>
    <row r="3" spans="1:19" ht="14.25" customHeight="1">
      <c r="A3" s="386"/>
      <c r="B3" s="386"/>
      <c r="C3" s="386"/>
      <c r="D3" s="386"/>
      <c r="E3" s="386"/>
      <c r="F3" s="386"/>
      <c r="G3" s="386"/>
      <c r="H3" s="386"/>
      <c r="I3" s="386"/>
      <c r="J3" s="386"/>
      <c r="K3" s="386"/>
      <c r="L3" s="386"/>
      <c r="M3" s="386"/>
      <c r="N3" s="386"/>
      <c r="O3" s="386"/>
      <c r="P3" s="386"/>
      <c r="Q3" s="386"/>
      <c r="R3" s="386"/>
      <c r="S3" s="386"/>
    </row>
    <row r="4" spans="1:19" ht="14.25" customHeight="1">
      <c r="A4" s="386"/>
      <c r="B4" s="386"/>
      <c r="C4" s="386"/>
      <c r="D4" s="386"/>
      <c r="E4" s="386"/>
      <c r="F4" s="386"/>
      <c r="G4" s="386"/>
      <c r="H4" s="386"/>
      <c r="I4" s="386"/>
      <c r="J4" s="386"/>
      <c r="K4" s="386"/>
      <c r="L4" s="386"/>
      <c r="M4" s="386"/>
      <c r="N4" s="386"/>
      <c r="O4" s="386"/>
      <c r="P4" s="386"/>
      <c r="Q4" s="386"/>
      <c r="R4" s="386"/>
      <c r="S4" s="386"/>
    </row>
    <row r="5" spans="1:19">
      <c r="A5" s="91"/>
      <c r="B5" s="91"/>
      <c r="C5" s="91"/>
      <c r="D5" s="91"/>
      <c r="E5" s="91"/>
      <c r="F5" s="91"/>
      <c r="G5" s="91"/>
      <c r="H5" s="91"/>
      <c r="I5" s="91"/>
      <c r="J5" s="91"/>
      <c r="K5" s="91"/>
      <c r="L5" s="91"/>
      <c r="M5" s="91"/>
      <c r="N5" s="91"/>
      <c r="O5" s="91"/>
      <c r="P5" s="91"/>
      <c r="Q5" s="91"/>
      <c r="R5" s="91"/>
      <c r="S5" s="91"/>
    </row>
    <row r="6" spans="1:19" ht="27.75" customHeight="1">
      <c r="A6" s="91"/>
      <c r="B6" s="91"/>
      <c r="C6" s="91"/>
      <c r="D6" s="91"/>
      <c r="E6" s="91"/>
      <c r="F6" s="91"/>
      <c r="G6" s="91"/>
      <c r="H6" s="91"/>
      <c r="I6" s="91"/>
      <c r="J6" s="91"/>
      <c r="K6" s="91"/>
      <c r="L6" s="91"/>
      <c r="M6" s="91"/>
      <c r="N6" s="91"/>
      <c r="O6" s="91"/>
      <c r="P6" s="91"/>
      <c r="Q6" s="385" t="s">
        <v>2</v>
      </c>
      <c r="R6" s="385"/>
      <c r="S6" s="385"/>
    </row>
    <row r="7" spans="1:19" s="89" customFormat="1" ht="72" customHeight="1">
      <c r="A7" s="92" t="s">
        <v>372</v>
      </c>
      <c r="B7" s="92" t="s">
        <v>373</v>
      </c>
      <c r="C7" s="92" t="s">
        <v>374</v>
      </c>
      <c r="D7" s="92" t="s">
        <v>375</v>
      </c>
      <c r="E7" s="92" t="s">
        <v>376</v>
      </c>
      <c r="F7" s="92" t="s">
        <v>556</v>
      </c>
      <c r="G7" s="92" t="s">
        <v>378</v>
      </c>
      <c r="H7" s="92" t="s">
        <v>379</v>
      </c>
      <c r="I7" s="92" t="s">
        <v>380</v>
      </c>
      <c r="J7" s="92" t="s">
        <v>381</v>
      </c>
      <c r="K7" s="92" t="s">
        <v>382</v>
      </c>
      <c r="L7" s="92" t="s">
        <v>383</v>
      </c>
      <c r="M7" s="92" t="s">
        <v>557</v>
      </c>
      <c r="N7" s="92" t="s">
        <v>385</v>
      </c>
      <c r="O7" s="92" t="s">
        <v>386</v>
      </c>
      <c r="P7" s="92" t="s">
        <v>387</v>
      </c>
      <c r="Q7" s="92" t="s">
        <v>388</v>
      </c>
      <c r="R7" s="92" t="s">
        <v>389</v>
      </c>
      <c r="S7" s="92" t="s">
        <v>390</v>
      </c>
    </row>
    <row r="8" spans="1:19" ht="41.25" customHeight="1">
      <c r="A8" s="93" t="s">
        <v>373</v>
      </c>
      <c r="B8" s="94">
        <v>0</v>
      </c>
      <c r="C8" s="99"/>
      <c r="D8" s="99"/>
      <c r="E8" s="99"/>
      <c r="F8" s="99"/>
      <c r="G8" s="99"/>
      <c r="H8" s="99"/>
      <c r="I8" s="99"/>
      <c r="J8" s="99"/>
      <c r="K8" s="99"/>
      <c r="L8" s="99"/>
      <c r="M8" s="99"/>
      <c r="N8" s="99"/>
      <c r="O8" s="99"/>
      <c r="P8" s="99"/>
      <c r="Q8" s="99"/>
      <c r="R8" s="99"/>
      <c r="S8" s="99"/>
    </row>
    <row r="9" spans="1:19" ht="41.25" customHeight="1">
      <c r="A9" s="100" t="s">
        <v>639</v>
      </c>
      <c r="B9" s="94">
        <v>0</v>
      </c>
      <c r="C9" s="99"/>
      <c r="D9" s="99"/>
      <c r="E9" s="99"/>
      <c r="F9" s="99"/>
      <c r="G9" s="99"/>
      <c r="H9" s="99"/>
      <c r="I9" s="99"/>
      <c r="J9" s="99"/>
      <c r="K9" s="99"/>
      <c r="L9" s="99"/>
      <c r="M9" s="99"/>
      <c r="N9" s="99"/>
      <c r="O9" s="99"/>
      <c r="P9" s="99"/>
      <c r="Q9" s="99"/>
      <c r="R9" s="99"/>
      <c r="S9" s="99"/>
    </row>
    <row r="10" spans="1:19" ht="41.25" customHeight="1">
      <c r="A10" s="100" t="s">
        <v>640</v>
      </c>
      <c r="B10" s="94">
        <v>0</v>
      </c>
      <c r="C10" s="99"/>
      <c r="D10" s="99"/>
      <c r="E10" s="99"/>
      <c r="F10" s="99"/>
      <c r="G10" s="99"/>
      <c r="H10" s="99"/>
      <c r="I10" s="99"/>
      <c r="J10" s="99"/>
      <c r="K10" s="99"/>
      <c r="L10" s="99"/>
      <c r="M10" s="99"/>
      <c r="N10" s="99"/>
      <c r="O10" s="99"/>
      <c r="P10" s="99"/>
      <c r="Q10" s="99"/>
      <c r="R10" s="99"/>
      <c r="S10" s="99"/>
    </row>
    <row r="11" spans="1:19" ht="30" customHeight="1">
      <c r="A11" s="397" t="s">
        <v>641</v>
      </c>
      <c r="B11" s="397"/>
      <c r="C11" s="397"/>
      <c r="D11" s="397"/>
      <c r="E11" s="397"/>
      <c r="F11" s="397"/>
      <c r="G11" s="397"/>
      <c r="H11" s="397"/>
      <c r="I11" s="397"/>
      <c r="J11" s="397"/>
      <c r="K11" s="397"/>
      <c r="L11" s="397"/>
      <c r="M11" s="397"/>
      <c r="N11" s="397"/>
      <c r="O11" s="397"/>
      <c r="P11" s="397"/>
      <c r="Q11" s="397"/>
      <c r="R11" s="397"/>
      <c r="S11" s="397"/>
    </row>
    <row r="12" spans="1:19">
      <c r="C12" s="98"/>
      <c r="D12" s="98"/>
      <c r="E12" s="98"/>
      <c r="F12" s="98"/>
      <c r="G12" s="98"/>
      <c r="H12" s="98"/>
      <c r="I12" s="98"/>
      <c r="J12" s="98"/>
      <c r="K12" s="98"/>
      <c r="L12" s="98"/>
      <c r="M12" s="98"/>
      <c r="N12" s="98"/>
      <c r="O12" s="98"/>
      <c r="P12" s="98"/>
      <c r="Q12" s="98"/>
      <c r="R12" s="98"/>
      <c r="S12" s="98"/>
    </row>
    <row r="13" spans="1:19">
      <c r="C13" s="98"/>
      <c r="D13" s="98"/>
      <c r="E13" s="98"/>
      <c r="F13" s="98"/>
      <c r="G13" s="98"/>
      <c r="H13" s="98"/>
      <c r="I13" s="98"/>
      <c r="J13" s="98"/>
      <c r="K13" s="98"/>
      <c r="L13" s="98"/>
      <c r="M13" s="98"/>
      <c r="N13" s="98"/>
      <c r="O13" s="98"/>
      <c r="P13" s="98"/>
      <c r="Q13" s="98"/>
      <c r="R13" s="98"/>
      <c r="S13" s="98"/>
    </row>
    <row r="14" spans="1:19">
      <c r="C14" s="98"/>
      <c r="D14" s="98"/>
      <c r="E14" s="98"/>
      <c r="F14" s="98"/>
      <c r="G14" s="98"/>
      <c r="H14" s="98"/>
      <c r="I14" s="98"/>
      <c r="J14" s="98"/>
      <c r="K14" s="98"/>
      <c r="L14" s="98"/>
      <c r="M14" s="98"/>
      <c r="N14" s="98"/>
      <c r="O14" s="98"/>
      <c r="P14" s="98"/>
      <c r="Q14" s="98"/>
      <c r="R14" s="98"/>
      <c r="S14" s="98"/>
    </row>
    <row r="15" spans="1:19">
      <c r="C15" s="98"/>
      <c r="D15" s="98"/>
      <c r="E15" s="98"/>
      <c r="F15" s="98"/>
      <c r="G15" s="98"/>
      <c r="H15" s="98"/>
      <c r="I15" s="98"/>
      <c r="J15" s="98"/>
      <c r="K15" s="98"/>
      <c r="L15" s="98"/>
      <c r="M15" s="98"/>
      <c r="N15" s="98"/>
      <c r="O15" s="98"/>
      <c r="P15" s="98"/>
      <c r="Q15" s="98"/>
      <c r="R15" s="98"/>
      <c r="S15" s="98"/>
    </row>
  </sheetData>
  <mergeCells count="4">
    <mergeCell ref="A1:B1"/>
    <mergeCell ref="Q6:S6"/>
    <mergeCell ref="A11:S11"/>
    <mergeCell ref="A2:S4"/>
  </mergeCells>
  <phoneticPr fontId="49" type="noConversion"/>
  <printOptions horizontalCentered="1"/>
  <pageMargins left="0.59027777777777779" right="0.59027777777777779" top="0.59027777777777779" bottom="0.59027777777777779" header="0.51180555555555551" footer="0.51180555555555551"/>
  <pageSetup paperSize="9" scale="8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G23"/>
  <sheetViews>
    <sheetView topLeftCell="A4" workbookViewId="0">
      <selection activeCell="N16" sqref="N16"/>
    </sheetView>
  </sheetViews>
  <sheetFormatPr defaultColWidth="9" defaultRowHeight="14.25"/>
  <cols>
    <col min="1" max="1" width="6.5" customWidth="1"/>
    <col min="2" max="2" width="49.5" customWidth="1"/>
    <col min="3" max="3" width="14" customWidth="1"/>
  </cols>
  <sheetData>
    <row r="1" spans="1:3" ht="42" customHeight="1">
      <c r="A1" s="65" t="s">
        <v>642</v>
      </c>
    </row>
    <row r="2" spans="1:3">
      <c r="A2" s="398" t="s">
        <v>859</v>
      </c>
      <c r="B2" s="340"/>
      <c r="C2" s="340"/>
    </row>
    <row r="3" spans="1:3" ht="48.75" customHeight="1">
      <c r="A3" s="340"/>
      <c r="B3" s="340"/>
      <c r="C3" s="340"/>
    </row>
    <row r="4" spans="1:3" ht="21" customHeight="1"/>
    <row r="5" spans="1:3" s="65" customFormat="1" ht="26.25" customHeight="1">
      <c r="C5" s="77" t="s">
        <v>2</v>
      </c>
    </row>
    <row r="6" spans="1:3" s="66" customFormat="1" ht="40.5" customHeight="1">
      <c r="A6" s="70" t="s">
        <v>3</v>
      </c>
      <c r="B6" s="70" t="s">
        <v>372</v>
      </c>
      <c r="C6" s="70" t="s">
        <v>5</v>
      </c>
    </row>
    <row r="7" spans="1:3" s="56" customFormat="1" ht="40.5" customHeight="1">
      <c r="A7" s="78" t="s">
        <v>6</v>
      </c>
      <c r="B7" s="79" t="s">
        <v>643</v>
      </c>
      <c r="C7" s="80">
        <f>SUM(C8:C10)</f>
        <v>755</v>
      </c>
    </row>
    <row r="8" spans="1:3" s="75" customFormat="1" ht="40.5" customHeight="1">
      <c r="A8" s="63">
        <v>1</v>
      </c>
      <c r="B8" s="85" t="s">
        <v>644</v>
      </c>
      <c r="C8" s="84">
        <v>688</v>
      </c>
    </row>
    <row r="9" spans="1:3" s="75" customFormat="1" ht="40.5" customHeight="1">
      <c r="A9" s="63">
        <v>2</v>
      </c>
      <c r="B9" s="85" t="s">
        <v>870</v>
      </c>
      <c r="C9" s="84">
        <v>43</v>
      </c>
    </row>
    <row r="10" spans="1:3" s="75" customFormat="1" ht="40.5" customHeight="1">
      <c r="A10" s="63">
        <v>3</v>
      </c>
      <c r="B10" s="85" t="s">
        <v>645</v>
      </c>
      <c r="C10" s="84">
        <v>24</v>
      </c>
    </row>
    <row r="11" spans="1:3" s="75" customFormat="1" ht="40.5" customHeight="1">
      <c r="A11" s="78" t="s">
        <v>31</v>
      </c>
      <c r="B11" s="78" t="s">
        <v>646</v>
      </c>
      <c r="C11" s="86">
        <v>26</v>
      </c>
    </row>
    <row r="12" spans="1:3" s="75" customFormat="1" ht="40.5" customHeight="1">
      <c r="A12" s="78" t="s">
        <v>35</v>
      </c>
      <c r="B12" s="78" t="s">
        <v>39</v>
      </c>
      <c r="C12" s="86">
        <v>908</v>
      </c>
    </row>
    <row r="13" spans="1:3" s="75" customFormat="1" ht="40.5" customHeight="1">
      <c r="A13" s="341" t="s">
        <v>40</v>
      </c>
      <c r="B13" s="342"/>
      <c r="C13" s="87">
        <f>+C7+C11+C12</f>
        <v>1689</v>
      </c>
    </row>
    <row r="23" spans="7:7">
      <c r="G23" s="57"/>
    </row>
  </sheetData>
  <mergeCells count="2">
    <mergeCell ref="A13:B13"/>
    <mergeCell ref="A2:C3"/>
  </mergeCells>
  <phoneticPr fontId="49" type="noConversion"/>
  <printOptions horizontalCentered="1"/>
  <pageMargins left="0.78740157480314965" right="0.78740157480314965" top="0.98425196850393715" bottom="0.98425196850393715" header="0.51181102362204722" footer="0.31496062992125984"/>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G27"/>
  <sheetViews>
    <sheetView topLeftCell="A7" workbookViewId="0">
      <selection activeCell="P11" sqref="P11"/>
    </sheetView>
  </sheetViews>
  <sheetFormatPr defaultColWidth="9" defaultRowHeight="14.25"/>
  <cols>
    <col min="1" max="1" width="8.5" customWidth="1"/>
    <col min="2" max="2" width="49.5" customWidth="1"/>
    <col min="3" max="3" width="14" customWidth="1"/>
  </cols>
  <sheetData>
    <row r="1" spans="1:3" ht="42" customHeight="1">
      <c r="A1" s="65" t="s">
        <v>647</v>
      </c>
    </row>
    <row r="2" spans="1:3">
      <c r="A2" s="398" t="s">
        <v>860</v>
      </c>
      <c r="B2" s="340"/>
      <c r="C2" s="340"/>
    </row>
    <row r="3" spans="1:3" ht="48.75" customHeight="1">
      <c r="A3" s="340"/>
      <c r="B3" s="340"/>
      <c r="C3" s="340"/>
    </row>
    <row r="4" spans="1:3" ht="19.5" customHeight="1"/>
    <row r="5" spans="1:3" s="65" customFormat="1" ht="26.25" customHeight="1">
      <c r="C5" s="77" t="s">
        <v>2</v>
      </c>
    </row>
    <row r="6" spans="1:3" s="66" customFormat="1" ht="40.5" customHeight="1">
      <c r="A6" s="70" t="s">
        <v>3</v>
      </c>
      <c r="B6" s="70" t="s">
        <v>372</v>
      </c>
      <c r="C6" s="70" t="s">
        <v>5</v>
      </c>
    </row>
    <row r="7" spans="1:3" s="56" customFormat="1" ht="40.5" customHeight="1">
      <c r="A7" s="78" t="s">
        <v>6</v>
      </c>
      <c r="B7" s="79" t="s">
        <v>648</v>
      </c>
      <c r="C7" s="96">
        <f>+C8</f>
        <v>326</v>
      </c>
    </row>
    <row r="8" spans="1:3" s="56" customFormat="1" ht="40.5" customHeight="1">
      <c r="A8" s="78"/>
      <c r="B8" s="81" t="s">
        <v>649</v>
      </c>
      <c r="C8" s="83">
        <f>+C9+C11</f>
        <v>326</v>
      </c>
    </row>
    <row r="9" spans="1:3" s="56" customFormat="1" ht="40.5" customHeight="1">
      <c r="A9" s="78"/>
      <c r="B9" s="81" t="s">
        <v>872</v>
      </c>
      <c r="C9" s="83">
        <f>+C10</f>
        <v>26</v>
      </c>
    </row>
    <row r="10" spans="1:3" s="56" customFormat="1" ht="40.5" customHeight="1">
      <c r="A10" s="78"/>
      <c r="B10" s="81" t="s">
        <v>871</v>
      </c>
      <c r="C10" s="83">
        <v>26</v>
      </c>
    </row>
    <row r="11" spans="1:3" s="56" customFormat="1" ht="40.5" customHeight="1">
      <c r="A11" s="63"/>
      <c r="B11" s="81" t="s">
        <v>650</v>
      </c>
      <c r="C11" s="83">
        <f>+C12</f>
        <v>300</v>
      </c>
    </row>
    <row r="12" spans="1:3" s="56" customFormat="1" ht="40.5" customHeight="1">
      <c r="A12" s="63"/>
      <c r="B12" s="81" t="s">
        <v>651</v>
      </c>
      <c r="C12" s="83">
        <v>300</v>
      </c>
    </row>
    <row r="13" spans="1:3" s="56" customFormat="1" ht="40.5" customHeight="1">
      <c r="A13" s="63" t="s">
        <v>31</v>
      </c>
      <c r="B13" s="78" t="s">
        <v>366</v>
      </c>
      <c r="C13" s="96">
        <v>1098</v>
      </c>
    </row>
    <row r="14" spans="1:3" s="75" customFormat="1" ht="40.5" customHeight="1">
      <c r="A14" s="78" t="s">
        <v>35</v>
      </c>
      <c r="B14" s="78" t="s">
        <v>652</v>
      </c>
      <c r="C14" s="86">
        <v>265</v>
      </c>
    </row>
    <row r="15" spans="1:3" s="75" customFormat="1" ht="40.5" customHeight="1">
      <c r="A15" s="341" t="s">
        <v>367</v>
      </c>
      <c r="B15" s="342"/>
      <c r="C15" s="87">
        <f>+C7+C13+C14</f>
        <v>1689</v>
      </c>
    </row>
    <row r="27" spans="7:7">
      <c r="G27" s="57"/>
    </row>
  </sheetData>
  <mergeCells count="2">
    <mergeCell ref="A15:B15"/>
    <mergeCell ref="A2:C3"/>
  </mergeCells>
  <phoneticPr fontId="49" type="noConversion"/>
  <printOptions horizontalCentered="1"/>
  <pageMargins left="0.78740157480314965" right="0.78740157480314965" top="0.98425196850393715" bottom="0.98425196850393715" header="0.51181102362204722" footer="0.31496062992125984"/>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A1:S14"/>
  <sheetViews>
    <sheetView view="pageBreakPreview" zoomScaleNormal="100" zoomScaleSheetLayoutView="100" workbookViewId="0">
      <selection activeCell="O23" sqref="O23"/>
    </sheetView>
  </sheetViews>
  <sheetFormatPr defaultRowHeight="14.25"/>
  <cols>
    <col min="1" max="1" width="27.75" style="90" customWidth="1"/>
    <col min="2" max="2" width="9.625" style="90" customWidth="1"/>
    <col min="3" max="19" width="7.375" style="90" customWidth="1"/>
    <col min="20" max="16384" width="9" style="90"/>
  </cols>
  <sheetData>
    <row r="1" spans="1:19" ht="28.5" customHeight="1">
      <c r="A1" s="384" t="s">
        <v>653</v>
      </c>
      <c r="B1" s="384"/>
    </row>
    <row r="2" spans="1:19" ht="14.25" customHeight="1">
      <c r="A2" s="386" t="s">
        <v>861</v>
      </c>
      <c r="B2" s="386"/>
      <c r="C2" s="386"/>
      <c r="D2" s="386"/>
      <c r="E2" s="386"/>
      <c r="F2" s="386"/>
      <c r="G2" s="386"/>
      <c r="H2" s="386"/>
      <c r="I2" s="386"/>
      <c r="J2" s="386"/>
      <c r="K2" s="386"/>
      <c r="L2" s="386"/>
      <c r="M2" s="386"/>
      <c r="N2" s="386"/>
      <c r="O2" s="386"/>
      <c r="P2" s="386"/>
      <c r="Q2" s="386"/>
      <c r="R2" s="386"/>
      <c r="S2" s="386"/>
    </row>
    <row r="3" spans="1:19" ht="14.25" customHeight="1">
      <c r="A3" s="386"/>
      <c r="B3" s="386"/>
      <c r="C3" s="386"/>
      <c r="D3" s="386"/>
      <c r="E3" s="386"/>
      <c r="F3" s="386"/>
      <c r="G3" s="386"/>
      <c r="H3" s="386"/>
      <c r="I3" s="386"/>
      <c r="J3" s="386"/>
      <c r="K3" s="386"/>
      <c r="L3" s="386"/>
      <c r="M3" s="386"/>
      <c r="N3" s="386"/>
      <c r="O3" s="386"/>
      <c r="P3" s="386"/>
      <c r="Q3" s="386"/>
      <c r="R3" s="386"/>
      <c r="S3" s="386"/>
    </row>
    <row r="4" spans="1:19" ht="14.25" customHeight="1">
      <c r="A4" s="386"/>
      <c r="B4" s="386"/>
      <c r="C4" s="386"/>
      <c r="D4" s="386"/>
      <c r="E4" s="386"/>
      <c r="F4" s="386"/>
      <c r="G4" s="386"/>
      <c r="H4" s="386"/>
      <c r="I4" s="386"/>
      <c r="J4" s="386"/>
      <c r="K4" s="386"/>
      <c r="L4" s="386"/>
      <c r="M4" s="386"/>
      <c r="N4" s="386"/>
      <c r="O4" s="386"/>
      <c r="P4" s="386"/>
      <c r="Q4" s="386"/>
      <c r="R4" s="386"/>
      <c r="S4" s="386"/>
    </row>
    <row r="5" spans="1:19">
      <c r="A5" s="91"/>
      <c r="B5" s="91"/>
      <c r="C5" s="91"/>
      <c r="D5" s="91"/>
      <c r="E5" s="91"/>
      <c r="F5" s="91"/>
      <c r="G5" s="91"/>
      <c r="H5" s="91"/>
      <c r="I5" s="91"/>
      <c r="J5" s="91"/>
      <c r="K5" s="91"/>
      <c r="L5" s="91"/>
      <c r="M5" s="91"/>
      <c r="N5" s="91"/>
      <c r="O5" s="91"/>
      <c r="P5" s="91"/>
      <c r="Q5" s="91"/>
      <c r="R5" s="91"/>
      <c r="S5" s="91"/>
    </row>
    <row r="6" spans="1:19" ht="27.75" customHeight="1">
      <c r="A6" s="91"/>
      <c r="B6" s="91"/>
      <c r="C6" s="91"/>
      <c r="D6" s="91"/>
      <c r="E6" s="91"/>
      <c r="F6" s="91"/>
      <c r="G6" s="91"/>
      <c r="H6" s="91"/>
      <c r="I6" s="91"/>
      <c r="J6" s="91"/>
      <c r="K6" s="91"/>
      <c r="L6" s="91"/>
      <c r="M6" s="91"/>
      <c r="N6" s="91"/>
      <c r="O6" s="91"/>
      <c r="P6" s="91"/>
      <c r="Q6" s="385" t="s">
        <v>2</v>
      </c>
      <c r="R6" s="385"/>
      <c r="S6" s="385"/>
    </row>
    <row r="7" spans="1:19" s="89" customFormat="1" ht="72" customHeight="1">
      <c r="A7" s="92" t="s">
        <v>372</v>
      </c>
      <c r="B7" s="92" t="s">
        <v>373</v>
      </c>
      <c r="C7" s="92" t="s">
        <v>374</v>
      </c>
      <c r="D7" s="92" t="s">
        <v>375</v>
      </c>
      <c r="E7" s="92" t="s">
        <v>376</v>
      </c>
      <c r="F7" s="92" t="s">
        <v>556</v>
      </c>
      <c r="G7" s="92" t="s">
        <v>378</v>
      </c>
      <c r="H7" s="92" t="s">
        <v>379</v>
      </c>
      <c r="I7" s="92" t="s">
        <v>380</v>
      </c>
      <c r="J7" s="92" t="s">
        <v>381</v>
      </c>
      <c r="K7" s="92" t="s">
        <v>382</v>
      </c>
      <c r="L7" s="92" t="s">
        <v>383</v>
      </c>
      <c r="M7" s="92" t="s">
        <v>557</v>
      </c>
      <c r="N7" s="92" t="s">
        <v>385</v>
      </c>
      <c r="O7" s="92" t="s">
        <v>386</v>
      </c>
      <c r="P7" s="92" t="s">
        <v>387</v>
      </c>
      <c r="Q7" s="92" t="s">
        <v>388</v>
      </c>
      <c r="R7" s="92" t="s">
        <v>389</v>
      </c>
      <c r="S7" s="92" t="s">
        <v>390</v>
      </c>
    </row>
    <row r="8" spans="1:19" ht="41.25" customHeight="1">
      <c r="A8" s="93" t="s">
        <v>373</v>
      </c>
      <c r="B8" s="94">
        <v>0</v>
      </c>
      <c r="C8" s="95"/>
      <c r="D8" s="95"/>
      <c r="E8" s="95"/>
      <c r="F8" s="95"/>
      <c r="G8" s="95"/>
      <c r="H8" s="95"/>
      <c r="I8" s="95"/>
      <c r="J8" s="95"/>
      <c r="K8" s="95"/>
      <c r="L8" s="95"/>
      <c r="M8" s="95"/>
      <c r="N8" s="95"/>
      <c r="O8" s="95"/>
      <c r="P8" s="95"/>
      <c r="Q8" s="95"/>
      <c r="R8" s="95"/>
      <c r="S8" s="95"/>
    </row>
    <row r="9" spans="1:19" ht="41.25" customHeight="1">
      <c r="A9" s="96" t="s">
        <v>654</v>
      </c>
      <c r="B9" s="94">
        <v>0</v>
      </c>
      <c r="C9" s="95"/>
      <c r="D9" s="95"/>
      <c r="E9" s="95"/>
      <c r="F9" s="95"/>
      <c r="G9" s="95"/>
      <c r="H9" s="95"/>
      <c r="I9" s="95"/>
      <c r="J9" s="95"/>
      <c r="K9" s="95"/>
      <c r="L9" s="95"/>
      <c r="M9" s="95"/>
      <c r="N9" s="95"/>
      <c r="O9" s="95"/>
      <c r="P9" s="95"/>
      <c r="Q9" s="95"/>
      <c r="R9" s="95"/>
      <c r="S9" s="95"/>
    </row>
    <row r="10" spans="1:19" ht="25.5" customHeight="1">
      <c r="A10" s="97" t="s">
        <v>655</v>
      </c>
    </row>
    <row r="11" spans="1:19">
      <c r="C11" s="98"/>
      <c r="D11" s="98"/>
      <c r="E11" s="98"/>
      <c r="F11" s="98"/>
      <c r="G11" s="98"/>
      <c r="H11" s="98"/>
      <c r="I11" s="98"/>
      <c r="J11" s="98"/>
      <c r="K11" s="98"/>
      <c r="L11" s="98"/>
      <c r="M11" s="98"/>
      <c r="N11" s="98"/>
      <c r="O11" s="98"/>
      <c r="P11" s="98"/>
      <c r="Q11" s="98"/>
      <c r="R11" s="98"/>
      <c r="S11" s="98"/>
    </row>
    <row r="12" spans="1:19">
      <c r="C12" s="98"/>
      <c r="D12" s="98"/>
      <c r="E12" s="98"/>
      <c r="F12" s="98"/>
      <c r="G12" s="98"/>
      <c r="H12" s="98"/>
      <c r="I12" s="98"/>
      <c r="J12" s="98"/>
      <c r="K12" s="98"/>
      <c r="L12" s="98"/>
      <c r="M12" s="98"/>
      <c r="N12" s="98"/>
      <c r="O12" s="98"/>
      <c r="P12" s="98"/>
      <c r="Q12" s="98"/>
      <c r="R12" s="98"/>
      <c r="S12" s="98"/>
    </row>
    <row r="13" spans="1:19">
      <c r="C13" s="98"/>
      <c r="D13" s="98"/>
      <c r="E13" s="98"/>
      <c r="F13" s="98"/>
      <c r="G13" s="98"/>
      <c r="H13" s="98"/>
      <c r="I13" s="98"/>
      <c r="J13" s="98"/>
      <c r="K13" s="98"/>
      <c r="L13" s="98"/>
      <c r="M13" s="98"/>
      <c r="N13" s="98"/>
      <c r="O13" s="98"/>
      <c r="P13" s="98"/>
      <c r="Q13" s="98"/>
      <c r="R13" s="98"/>
      <c r="S13" s="98"/>
    </row>
    <row r="14" spans="1:19">
      <c r="C14" s="98"/>
      <c r="D14" s="98"/>
      <c r="E14" s="98"/>
      <c r="F14" s="98"/>
      <c r="G14" s="98"/>
      <c r="H14" s="98"/>
      <c r="I14" s="98"/>
      <c r="J14" s="98"/>
      <c r="K14" s="98"/>
      <c r="L14" s="98"/>
      <c r="M14" s="98"/>
      <c r="N14" s="98"/>
      <c r="O14" s="98"/>
      <c r="P14" s="98"/>
      <c r="Q14" s="98"/>
      <c r="R14" s="98"/>
      <c r="S14" s="98"/>
    </row>
  </sheetData>
  <mergeCells count="3">
    <mergeCell ref="A1:B1"/>
    <mergeCell ref="Q6:S6"/>
    <mergeCell ref="A2:S4"/>
  </mergeCells>
  <phoneticPr fontId="49" type="noConversion"/>
  <printOptions horizontalCentered="1"/>
  <pageMargins left="0.59027777777777779" right="0.59027777777777779" top="0.59027777777777779" bottom="0.59027777777777779" header="0.51180555555555551" footer="0.51180555555555551"/>
  <pageSetup paperSize="9" scale="7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G21"/>
  <sheetViews>
    <sheetView topLeftCell="A4" workbookViewId="0">
      <selection activeCell="C13" sqref="C13"/>
    </sheetView>
  </sheetViews>
  <sheetFormatPr defaultColWidth="9" defaultRowHeight="14.25"/>
  <cols>
    <col min="1" max="1" width="8.5" customWidth="1"/>
    <col min="2" max="2" width="53.5" customWidth="1"/>
    <col min="3" max="3" width="14" customWidth="1"/>
  </cols>
  <sheetData>
    <row r="1" spans="1:3" ht="44.25" customHeight="1">
      <c r="A1" s="65" t="s">
        <v>656</v>
      </c>
    </row>
    <row r="2" spans="1:3">
      <c r="A2" s="398" t="s">
        <v>862</v>
      </c>
      <c r="B2" s="340"/>
      <c r="C2" s="340"/>
    </row>
    <row r="3" spans="1:3" ht="45.75" customHeight="1">
      <c r="A3" s="340"/>
      <c r="B3" s="340"/>
      <c r="C3" s="340"/>
    </row>
    <row r="4" spans="1:3" ht="25.5" customHeight="1">
      <c r="A4" s="76"/>
      <c r="B4" s="76"/>
      <c r="C4" s="76"/>
    </row>
    <row r="5" spans="1:3" s="65" customFormat="1" ht="26.25" customHeight="1">
      <c r="C5" s="77" t="s">
        <v>2</v>
      </c>
    </row>
    <row r="6" spans="1:3" s="66" customFormat="1" ht="40.5" customHeight="1">
      <c r="A6" s="70" t="s">
        <v>3</v>
      </c>
      <c r="B6" s="70" t="s">
        <v>372</v>
      </c>
      <c r="C6" s="70" t="s">
        <v>396</v>
      </c>
    </row>
    <row r="7" spans="1:3" s="56" customFormat="1" ht="40.5" customHeight="1">
      <c r="A7" s="78" t="s">
        <v>6</v>
      </c>
      <c r="B7" s="79" t="s">
        <v>643</v>
      </c>
      <c r="C7" s="80">
        <f>SUM(C8:C10)</f>
        <v>388</v>
      </c>
    </row>
    <row r="8" spans="1:3" s="75" customFormat="1" ht="40.5" customHeight="1">
      <c r="A8" s="63">
        <v>1</v>
      </c>
      <c r="B8" s="85" t="s">
        <v>644</v>
      </c>
      <c r="C8" s="88">
        <v>335</v>
      </c>
    </row>
    <row r="9" spans="1:3" s="75" customFormat="1" ht="40.5" customHeight="1">
      <c r="A9" s="63">
        <v>2</v>
      </c>
      <c r="B9" s="85" t="s">
        <v>657</v>
      </c>
      <c r="C9" s="84">
        <v>19</v>
      </c>
    </row>
    <row r="10" spans="1:3" s="75" customFormat="1" ht="40.5" customHeight="1">
      <c r="A10" s="63">
        <v>3</v>
      </c>
      <c r="B10" s="85" t="s">
        <v>645</v>
      </c>
      <c r="C10" s="84">
        <v>34</v>
      </c>
    </row>
    <row r="11" spans="1:3" s="75" customFormat="1" ht="40.5" customHeight="1">
      <c r="A11" s="78" t="s">
        <v>31</v>
      </c>
      <c r="B11" s="79" t="s">
        <v>646</v>
      </c>
      <c r="C11" s="86">
        <v>24</v>
      </c>
    </row>
    <row r="12" spans="1:3" s="56" customFormat="1" ht="40.5" customHeight="1">
      <c r="A12" s="78" t="s">
        <v>35</v>
      </c>
      <c r="B12" s="78" t="s">
        <v>39</v>
      </c>
      <c r="C12" s="86">
        <v>1098</v>
      </c>
    </row>
    <row r="13" spans="1:3" s="56" customFormat="1" ht="40.5" customHeight="1">
      <c r="A13" s="341" t="s">
        <v>40</v>
      </c>
      <c r="B13" s="342"/>
      <c r="C13" s="87">
        <f>+C7+C11+C12</f>
        <v>1510</v>
      </c>
    </row>
    <row r="21" spans="7:7">
      <c r="G21" s="57"/>
    </row>
  </sheetData>
  <mergeCells count="2">
    <mergeCell ref="A13:B13"/>
    <mergeCell ref="A2:C3"/>
  </mergeCells>
  <phoneticPr fontId="49" type="noConversion"/>
  <printOptions horizontalCentered="1"/>
  <pageMargins left="0.78740157480314965" right="0.78740157480314965" top="0.98425196850393715" bottom="0.98425196850393715" header="0.51181102362204722" footer="0.3149606299212598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G24"/>
  <sheetViews>
    <sheetView topLeftCell="A7" workbookViewId="0">
      <selection activeCell="E10" sqref="E10"/>
    </sheetView>
  </sheetViews>
  <sheetFormatPr defaultColWidth="9" defaultRowHeight="14.25"/>
  <cols>
    <col min="1" max="1" width="8.5" customWidth="1"/>
    <col min="2" max="2" width="53.5" customWidth="1"/>
    <col min="3" max="3" width="14" customWidth="1"/>
  </cols>
  <sheetData>
    <row r="1" spans="1:3" ht="33.75" customHeight="1">
      <c r="A1" s="65" t="s">
        <v>658</v>
      </c>
    </row>
    <row r="2" spans="1:3">
      <c r="A2" s="398" t="s">
        <v>866</v>
      </c>
      <c r="B2" s="340"/>
      <c r="C2" s="340"/>
    </row>
    <row r="3" spans="1:3" ht="45.75" customHeight="1">
      <c r="A3" s="340"/>
      <c r="B3" s="340"/>
      <c r="C3" s="340"/>
    </row>
    <row r="4" spans="1:3" ht="19.5" customHeight="1">
      <c r="A4" s="76"/>
      <c r="B4" s="76"/>
      <c r="C4" s="76"/>
    </row>
    <row r="5" spans="1:3" s="65" customFormat="1" ht="26.25" customHeight="1">
      <c r="C5" s="77" t="s">
        <v>2</v>
      </c>
    </row>
    <row r="6" spans="1:3" s="66" customFormat="1" ht="40.5" customHeight="1">
      <c r="A6" s="70" t="s">
        <v>3</v>
      </c>
      <c r="B6" s="70" t="s">
        <v>372</v>
      </c>
      <c r="C6" s="70" t="s">
        <v>396</v>
      </c>
    </row>
    <row r="7" spans="1:3" s="56" customFormat="1" ht="40.5" customHeight="1">
      <c r="A7" s="78" t="s">
        <v>6</v>
      </c>
      <c r="B7" s="79" t="s">
        <v>648</v>
      </c>
      <c r="C7" s="80">
        <f>+C11+C13+C9</f>
        <v>1374</v>
      </c>
    </row>
    <row r="8" spans="1:3" s="56" customFormat="1" ht="40.5" customHeight="1">
      <c r="A8" s="78"/>
      <c r="B8" s="81" t="s">
        <v>649</v>
      </c>
      <c r="C8" s="82">
        <f>+C9+C11+C13</f>
        <v>1374</v>
      </c>
    </row>
    <row r="9" spans="1:3" s="56" customFormat="1" ht="40.5" customHeight="1">
      <c r="A9" s="63">
        <v>1</v>
      </c>
      <c r="B9" s="81" t="s">
        <v>659</v>
      </c>
      <c r="C9" s="82">
        <v>50</v>
      </c>
    </row>
    <row r="10" spans="1:3" s="56" customFormat="1" ht="40.5" customHeight="1">
      <c r="A10" s="63"/>
      <c r="B10" s="81" t="s">
        <v>660</v>
      </c>
      <c r="C10" s="82">
        <v>50</v>
      </c>
    </row>
    <row r="11" spans="1:3" s="75" customFormat="1" ht="40.5" customHeight="1">
      <c r="A11" s="63">
        <v>2</v>
      </c>
      <c r="B11" s="81" t="s">
        <v>661</v>
      </c>
      <c r="C11" s="83">
        <f>+C12</f>
        <v>628</v>
      </c>
    </row>
    <row r="12" spans="1:3" s="75" customFormat="1" ht="40.5" customHeight="1">
      <c r="A12" s="63"/>
      <c r="B12" s="81" t="s">
        <v>662</v>
      </c>
      <c r="C12" s="83">
        <v>628</v>
      </c>
    </row>
    <row r="13" spans="1:3" s="56" customFormat="1" ht="40.5" customHeight="1">
      <c r="A13" s="63">
        <v>3</v>
      </c>
      <c r="B13" s="81" t="s">
        <v>663</v>
      </c>
      <c r="C13" s="84">
        <f>+C14</f>
        <v>696</v>
      </c>
    </row>
    <row r="14" spans="1:3" s="56" customFormat="1" ht="40.5" customHeight="1">
      <c r="A14" s="63"/>
      <c r="B14" s="85" t="s">
        <v>664</v>
      </c>
      <c r="C14" s="84">
        <v>696</v>
      </c>
    </row>
    <row r="15" spans="1:3" s="56" customFormat="1" ht="40.5" customHeight="1">
      <c r="A15" s="78" t="s">
        <v>31</v>
      </c>
      <c r="B15" s="78" t="s">
        <v>652</v>
      </c>
      <c r="C15" s="86">
        <v>136</v>
      </c>
    </row>
    <row r="16" spans="1:3" s="56" customFormat="1" ht="40.5" customHeight="1">
      <c r="A16" s="341" t="s">
        <v>367</v>
      </c>
      <c r="B16" s="342"/>
      <c r="C16" s="87">
        <f>+C7+C15</f>
        <v>1510</v>
      </c>
    </row>
    <row r="24" spans="7:7">
      <c r="G24" s="57"/>
    </row>
  </sheetData>
  <mergeCells count="2">
    <mergeCell ref="A16:B16"/>
    <mergeCell ref="A2:C3"/>
  </mergeCells>
  <phoneticPr fontId="49" type="noConversion"/>
  <printOptions horizontalCentered="1"/>
  <pageMargins left="0.78740157480314965" right="0.78740157480314965" top="0.98425196850393715" bottom="0.98425196850393715" header="0.51181102362204722" footer="0.31496062992125984"/>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E11" sqref="E11"/>
    </sheetView>
  </sheetViews>
  <sheetFormatPr defaultColWidth="9" defaultRowHeight="14.25"/>
  <cols>
    <col min="1" max="1" width="7.375" customWidth="1"/>
    <col min="2" max="2" width="25.25" customWidth="1"/>
    <col min="3" max="6" width="11.5" customWidth="1"/>
  </cols>
  <sheetData>
    <row r="1" spans="1:8" ht="40.5" customHeight="1">
      <c r="A1" s="337" t="s">
        <v>665</v>
      </c>
      <c r="B1" s="337"/>
    </row>
    <row r="2" spans="1:8">
      <c r="A2" s="340" t="s">
        <v>865</v>
      </c>
      <c r="B2" s="340"/>
      <c r="C2" s="340"/>
      <c r="D2" s="340"/>
      <c r="E2" s="340"/>
      <c r="F2" s="340"/>
    </row>
    <row r="3" spans="1:8" ht="34.5" customHeight="1">
      <c r="A3" s="340"/>
      <c r="B3" s="340"/>
      <c r="C3" s="340"/>
      <c r="D3" s="340"/>
      <c r="E3" s="340"/>
      <c r="F3" s="340"/>
    </row>
    <row r="4" spans="1:8" s="65" customFormat="1" ht="42" customHeight="1">
      <c r="C4" s="399" t="s">
        <v>666</v>
      </c>
      <c r="D4" s="399"/>
      <c r="E4" s="399"/>
      <c r="F4" s="399"/>
    </row>
    <row r="5" spans="1:8" s="66" customFormat="1" ht="84" customHeight="1">
      <c r="A5" s="70" t="s">
        <v>3</v>
      </c>
      <c r="B5" s="70" t="s">
        <v>4</v>
      </c>
      <c r="C5" s="71" t="s">
        <v>667</v>
      </c>
      <c r="D5" s="71" t="s">
        <v>668</v>
      </c>
      <c r="E5" s="71" t="s">
        <v>669</v>
      </c>
      <c r="F5" s="71" t="s">
        <v>670</v>
      </c>
    </row>
    <row r="6" spans="1:8" s="67" customFormat="1" ht="51.75" customHeight="1">
      <c r="A6" s="63">
        <v>1</v>
      </c>
      <c r="B6" s="72" t="s">
        <v>671</v>
      </c>
      <c r="C6" s="63">
        <v>7396</v>
      </c>
      <c r="D6" s="63">
        <v>127313</v>
      </c>
      <c r="E6" s="63">
        <v>126445</v>
      </c>
      <c r="F6" s="63">
        <v>8264</v>
      </c>
    </row>
    <row r="7" spans="1:8" s="67" customFormat="1" ht="51.75" customHeight="1">
      <c r="A7" s="63">
        <v>2</v>
      </c>
      <c r="B7" s="72" t="s">
        <v>672</v>
      </c>
      <c r="C7" s="63">
        <v>237197</v>
      </c>
      <c r="D7" s="73">
        <v>119032</v>
      </c>
      <c r="E7" s="63">
        <v>111440</v>
      </c>
      <c r="F7" s="63">
        <v>244789</v>
      </c>
    </row>
    <row r="8" spans="1:8" s="68" customFormat="1" ht="51.75" customHeight="1">
      <c r="A8" s="400" t="s">
        <v>373</v>
      </c>
      <c r="B8" s="400"/>
      <c r="C8" s="70">
        <f>SUM(C6:C7)</f>
        <v>244593</v>
      </c>
      <c r="D8" s="74">
        <f>SUM(D6:D7)</f>
        <v>246345</v>
      </c>
      <c r="E8" s="70">
        <f>SUM(E6:E7)</f>
        <v>237885</v>
      </c>
      <c r="F8" s="70">
        <f>SUM(F6:F7)</f>
        <v>253053</v>
      </c>
      <c r="H8" s="67"/>
    </row>
    <row r="22" spans="7:7">
      <c r="G22" s="57"/>
    </row>
  </sheetData>
  <mergeCells count="4">
    <mergeCell ref="A1:B1"/>
    <mergeCell ref="C4:F4"/>
    <mergeCell ref="A8:B8"/>
    <mergeCell ref="A2:F3"/>
  </mergeCells>
  <phoneticPr fontId="49" type="noConversion"/>
  <printOptions horizontalCentered="1"/>
  <pageMargins left="0.78740157480314965" right="0.78740157480314965" top="0.98425196850393715" bottom="0.98425196850393715" header="0.51181102362204722" footer="0.31496062992125984"/>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selection activeCell="G5" sqref="G5"/>
    </sheetView>
  </sheetViews>
  <sheetFormatPr defaultRowHeight="14.25"/>
  <cols>
    <col min="1" max="1" width="7.375" style="57" customWidth="1"/>
    <col min="2" max="2" width="25.25" style="57" customWidth="1"/>
    <col min="3" max="3" width="11.625" style="57" customWidth="1"/>
    <col min="4" max="4" width="11" style="57" customWidth="1"/>
    <col min="5" max="6" width="10.875" style="57" customWidth="1"/>
    <col min="7" max="16384" width="9" style="57"/>
  </cols>
  <sheetData>
    <row r="1" spans="1:7" ht="44.25" customHeight="1">
      <c r="A1" s="401" t="s">
        <v>673</v>
      </c>
      <c r="B1" s="401"/>
    </row>
    <row r="2" spans="1:7">
      <c r="A2" s="351" t="s">
        <v>864</v>
      </c>
      <c r="B2" s="351"/>
      <c r="C2" s="351"/>
      <c r="D2" s="351"/>
      <c r="E2" s="351"/>
      <c r="F2" s="351"/>
    </row>
    <row r="3" spans="1:7" ht="40.5" customHeight="1">
      <c r="A3" s="351"/>
      <c r="B3" s="351"/>
      <c r="C3" s="351"/>
      <c r="D3" s="351"/>
      <c r="E3" s="351"/>
      <c r="F3" s="351"/>
    </row>
    <row r="4" spans="1:7" s="53" customFormat="1" ht="42" customHeight="1">
      <c r="C4" s="402" t="s">
        <v>666</v>
      </c>
      <c r="D4" s="402"/>
      <c r="E4" s="402"/>
      <c r="F4" s="402"/>
    </row>
    <row r="5" spans="1:7" s="54" customFormat="1" ht="84" customHeight="1">
      <c r="A5" s="59" t="s">
        <v>3</v>
      </c>
      <c r="B5" s="59" t="s">
        <v>4</v>
      </c>
      <c r="C5" s="60" t="s">
        <v>667</v>
      </c>
      <c r="D5" s="60" t="s">
        <v>668</v>
      </c>
      <c r="E5" s="60" t="s">
        <v>669</v>
      </c>
      <c r="F5" s="60" t="s">
        <v>670</v>
      </c>
    </row>
    <row r="6" spans="1:7" s="55" customFormat="1" ht="51.75" customHeight="1">
      <c r="A6" s="61">
        <v>1</v>
      </c>
      <c r="B6" s="62" t="s">
        <v>671</v>
      </c>
      <c r="C6" s="63">
        <v>8264</v>
      </c>
      <c r="D6" s="64">
        <v>134649</v>
      </c>
      <c r="E6" s="64">
        <v>134191</v>
      </c>
      <c r="F6" s="64">
        <v>8722</v>
      </c>
    </row>
    <row r="7" spans="1:7" s="55" customFormat="1" ht="51.75" customHeight="1">
      <c r="A7" s="61">
        <v>2</v>
      </c>
      <c r="B7" s="62" t="s">
        <v>672</v>
      </c>
      <c r="C7" s="63">
        <v>244789</v>
      </c>
      <c r="D7" s="64">
        <v>129316</v>
      </c>
      <c r="E7" s="64">
        <v>119654</v>
      </c>
      <c r="F7" s="64">
        <v>254451</v>
      </c>
    </row>
    <row r="8" spans="1:7" s="56" customFormat="1" ht="51.75" customHeight="1">
      <c r="A8" s="400" t="s">
        <v>373</v>
      </c>
      <c r="B8" s="400"/>
      <c r="C8" s="59">
        <f>SUM(C6:C7)</f>
        <v>253053</v>
      </c>
      <c r="D8" s="59">
        <f>SUM(D6:D7)</f>
        <v>263965</v>
      </c>
      <c r="E8" s="59">
        <f>SUM(E6:E7)</f>
        <v>253845</v>
      </c>
      <c r="F8" s="59">
        <f>SUM(F6:F7)</f>
        <v>263173</v>
      </c>
      <c r="G8" s="55"/>
    </row>
  </sheetData>
  <mergeCells count="4">
    <mergeCell ref="A1:B1"/>
    <mergeCell ref="C4:F4"/>
    <mergeCell ref="A8:B8"/>
    <mergeCell ref="A2:F3"/>
  </mergeCells>
  <phoneticPr fontId="49" type="noConversion"/>
  <printOptions horizontalCentered="1"/>
  <pageMargins left="0.78740157480314965" right="0.78740157480314965" top="0.98425196850393715" bottom="0.98425196850393715" header="0.51181102362204722" footer="0.31496062992125984"/>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C34"/>
  <sheetViews>
    <sheetView topLeftCell="A22" zoomScaleNormal="100" workbookViewId="0">
      <selection sqref="A1:B1"/>
    </sheetView>
  </sheetViews>
  <sheetFormatPr defaultColWidth="9" defaultRowHeight="14.25"/>
  <cols>
    <col min="1" max="1" width="9.375" customWidth="1"/>
    <col min="2" max="2" width="40.125" style="209" customWidth="1"/>
    <col min="3" max="3" width="20.125" customWidth="1"/>
  </cols>
  <sheetData>
    <row r="1" spans="1:3" ht="25.5" customHeight="1">
      <c r="A1" s="337" t="s">
        <v>1</v>
      </c>
      <c r="B1" s="337"/>
    </row>
    <row r="2" spans="1:3" ht="18" customHeight="1">
      <c r="A2" s="340" t="s">
        <v>820</v>
      </c>
      <c r="B2" s="340"/>
      <c r="C2" s="340"/>
    </row>
    <row r="3" spans="1:3" ht="37.5" customHeight="1">
      <c r="A3" s="340"/>
      <c r="B3" s="340"/>
      <c r="C3" s="340"/>
    </row>
    <row r="4" spans="1:3" s="260" customFormat="1" ht="36" customHeight="1">
      <c r="B4" s="262"/>
      <c r="C4" s="77" t="s">
        <v>2</v>
      </c>
    </row>
    <row r="5" spans="1:3" s="207" customFormat="1" ht="33.75" customHeight="1">
      <c r="A5" s="70" t="s">
        <v>3</v>
      </c>
      <c r="B5" s="70" t="s">
        <v>4</v>
      </c>
      <c r="C5" s="70" t="s">
        <v>5</v>
      </c>
    </row>
    <row r="6" spans="1:3" s="207" customFormat="1" ht="33.75" customHeight="1">
      <c r="A6" s="79" t="s">
        <v>6</v>
      </c>
      <c r="B6" s="211" t="s">
        <v>7</v>
      </c>
      <c r="C6" s="79">
        <f>C7+C21</f>
        <v>1088064</v>
      </c>
    </row>
    <row r="7" spans="1:3" s="261" customFormat="1" ht="31.5" customHeight="1">
      <c r="A7" s="79" t="s">
        <v>8</v>
      </c>
      <c r="B7" s="79" t="s">
        <v>9</v>
      </c>
      <c r="C7" s="79">
        <f>SUM(C8:C20)</f>
        <v>737311</v>
      </c>
    </row>
    <row r="8" spans="1:3" s="57" customFormat="1" ht="31.5" customHeight="1">
      <c r="A8" s="61">
        <v>1</v>
      </c>
      <c r="B8" s="244" t="s">
        <v>10</v>
      </c>
      <c r="C8" s="263">
        <v>303015</v>
      </c>
    </row>
    <row r="9" spans="1:3" s="57" customFormat="1" ht="31.5" customHeight="1">
      <c r="A9" s="61">
        <v>2</v>
      </c>
      <c r="B9" s="244" t="s">
        <v>11</v>
      </c>
      <c r="C9" s="263">
        <v>86890</v>
      </c>
    </row>
    <row r="10" spans="1:3" s="57" customFormat="1" ht="31.5" customHeight="1">
      <c r="A10" s="61">
        <v>3</v>
      </c>
      <c r="B10" s="244" t="s">
        <v>12</v>
      </c>
      <c r="C10" s="263">
        <v>34334</v>
      </c>
    </row>
    <row r="11" spans="1:3" s="57" customFormat="1" ht="31.5" customHeight="1">
      <c r="A11" s="61">
        <v>4</v>
      </c>
      <c r="B11" s="244" t="s">
        <v>13</v>
      </c>
      <c r="C11" s="263">
        <v>56</v>
      </c>
    </row>
    <row r="12" spans="1:3" s="57" customFormat="1" ht="31.5" customHeight="1">
      <c r="A12" s="61">
        <v>5</v>
      </c>
      <c r="B12" s="244" t="s">
        <v>14</v>
      </c>
      <c r="C12" s="263">
        <v>42711</v>
      </c>
    </row>
    <row r="13" spans="1:3" s="57" customFormat="1" ht="31.5" customHeight="1">
      <c r="A13" s="61">
        <v>6</v>
      </c>
      <c r="B13" s="244" t="s">
        <v>15</v>
      </c>
      <c r="C13" s="263">
        <v>109243</v>
      </c>
    </row>
    <row r="14" spans="1:3" s="57" customFormat="1" ht="31.5" customHeight="1">
      <c r="A14" s="61">
        <v>7</v>
      </c>
      <c r="B14" s="244" t="s">
        <v>16</v>
      </c>
      <c r="C14" s="263">
        <v>19672</v>
      </c>
    </row>
    <row r="15" spans="1:3" s="57" customFormat="1" ht="31.5" customHeight="1">
      <c r="A15" s="61">
        <v>8</v>
      </c>
      <c r="B15" s="244" t="s">
        <v>17</v>
      </c>
      <c r="C15" s="263">
        <v>50946</v>
      </c>
    </row>
    <row r="16" spans="1:3" s="57" customFormat="1" ht="31.5" customHeight="1">
      <c r="A16" s="61">
        <v>9</v>
      </c>
      <c r="B16" s="244" t="s">
        <v>18</v>
      </c>
      <c r="C16" s="263">
        <v>33938</v>
      </c>
    </row>
    <row r="17" spans="1:3" s="57" customFormat="1" ht="31.5" customHeight="1">
      <c r="A17" s="61">
        <v>10</v>
      </c>
      <c r="B17" s="244" t="s">
        <v>19</v>
      </c>
      <c r="C17" s="263">
        <v>1414</v>
      </c>
    </row>
    <row r="18" spans="1:3" s="57" customFormat="1" ht="31.5" customHeight="1">
      <c r="A18" s="61">
        <v>11</v>
      </c>
      <c r="B18" s="244" t="s">
        <v>20</v>
      </c>
      <c r="C18" s="263">
        <v>42786</v>
      </c>
    </row>
    <row r="19" spans="1:3" s="57" customFormat="1" ht="31.5" customHeight="1">
      <c r="A19" s="61">
        <v>12</v>
      </c>
      <c r="B19" s="244" t="s">
        <v>21</v>
      </c>
      <c r="C19" s="263">
        <v>12029</v>
      </c>
    </row>
    <row r="20" spans="1:3" s="57" customFormat="1" ht="31.5" customHeight="1">
      <c r="A20" s="61">
        <v>13</v>
      </c>
      <c r="B20" s="244" t="s">
        <v>22</v>
      </c>
      <c r="C20" s="263">
        <v>277</v>
      </c>
    </row>
    <row r="21" spans="1:3" s="261" customFormat="1" ht="31.5" customHeight="1">
      <c r="A21" s="79" t="s">
        <v>23</v>
      </c>
      <c r="B21" s="79" t="s">
        <v>24</v>
      </c>
      <c r="C21" s="79">
        <f>SUM(C22:C27)</f>
        <v>350753</v>
      </c>
    </row>
    <row r="22" spans="1:3" s="57" customFormat="1" ht="31.5" customHeight="1">
      <c r="A22" s="61">
        <v>1</v>
      </c>
      <c r="B22" s="244" t="s">
        <v>25</v>
      </c>
      <c r="C22" s="263">
        <v>42311</v>
      </c>
    </row>
    <row r="23" spans="1:3" s="57" customFormat="1" ht="31.5" customHeight="1">
      <c r="A23" s="61">
        <v>2</v>
      </c>
      <c r="B23" s="244" t="s">
        <v>26</v>
      </c>
      <c r="C23" s="263">
        <v>20877</v>
      </c>
    </row>
    <row r="24" spans="1:3" s="57" customFormat="1" ht="31.5" customHeight="1">
      <c r="A24" s="61">
        <v>3</v>
      </c>
      <c r="B24" s="244" t="s">
        <v>27</v>
      </c>
      <c r="C24" s="263">
        <v>26501</v>
      </c>
    </row>
    <row r="25" spans="1:3" s="57" customFormat="1" ht="31.5" customHeight="1">
      <c r="A25" s="61">
        <v>4</v>
      </c>
      <c r="B25" s="244" t="s">
        <v>28</v>
      </c>
      <c r="C25" s="263">
        <v>795</v>
      </c>
    </row>
    <row r="26" spans="1:3" s="57" customFormat="1" ht="31.5" customHeight="1">
      <c r="A26" s="61">
        <v>5</v>
      </c>
      <c r="B26" s="244" t="s">
        <v>29</v>
      </c>
      <c r="C26" s="263">
        <v>260211</v>
      </c>
    </row>
    <row r="27" spans="1:3" s="57" customFormat="1" ht="31.5" customHeight="1">
      <c r="A27" s="61">
        <v>6</v>
      </c>
      <c r="B27" s="244" t="s">
        <v>30</v>
      </c>
      <c r="C27" s="263">
        <v>58</v>
      </c>
    </row>
    <row r="28" spans="1:3" s="57" customFormat="1" ht="31.5" customHeight="1">
      <c r="A28" s="79" t="s">
        <v>31</v>
      </c>
      <c r="B28" s="211" t="s">
        <v>32</v>
      </c>
      <c r="C28" s="79">
        <f>+C29+C30</f>
        <v>346177</v>
      </c>
    </row>
    <row r="29" spans="1:3" s="57" customFormat="1" ht="31.5" customHeight="1">
      <c r="A29" s="61">
        <v>1</v>
      </c>
      <c r="B29" s="213" t="s">
        <v>33</v>
      </c>
      <c r="C29" s="263">
        <f>5667+118259</f>
        <v>123926</v>
      </c>
    </row>
    <row r="30" spans="1:3" s="57" customFormat="1" ht="31.5" customHeight="1">
      <c r="A30" s="61">
        <v>2</v>
      </c>
      <c r="B30" s="213" t="s">
        <v>34</v>
      </c>
      <c r="C30" s="263">
        <v>222251</v>
      </c>
    </row>
    <row r="31" spans="1:3" s="57" customFormat="1" ht="31.5" customHeight="1">
      <c r="A31" s="79" t="s">
        <v>35</v>
      </c>
      <c r="B31" s="211" t="s">
        <v>36</v>
      </c>
      <c r="C31" s="79">
        <v>47900</v>
      </c>
    </row>
    <row r="32" spans="1:3" s="261" customFormat="1" ht="31.5" customHeight="1">
      <c r="A32" s="79" t="s">
        <v>37</v>
      </c>
      <c r="B32" s="79" t="s">
        <v>819</v>
      </c>
      <c r="C32" s="79">
        <v>147651</v>
      </c>
    </row>
    <row r="33" spans="1:3" s="261" customFormat="1" ht="31.5" customHeight="1">
      <c r="A33" s="79" t="s">
        <v>38</v>
      </c>
      <c r="B33" s="79" t="s">
        <v>39</v>
      </c>
      <c r="C33" s="79">
        <v>333259</v>
      </c>
    </row>
    <row r="34" spans="1:3" s="55" customFormat="1" ht="31.5" customHeight="1">
      <c r="A34" s="338" t="s">
        <v>40</v>
      </c>
      <c r="B34" s="339"/>
      <c r="C34" s="59">
        <f>+C6+C28+C31+C32+C33</f>
        <v>1963051</v>
      </c>
    </row>
  </sheetData>
  <mergeCells count="3">
    <mergeCell ref="A1:B1"/>
    <mergeCell ref="A34:B34"/>
    <mergeCell ref="A2:C3"/>
  </mergeCells>
  <phoneticPr fontId="49" type="noConversion"/>
  <printOptions horizontalCentered="1"/>
  <pageMargins left="0.78740157480314965" right="0.78740157480314965" top="0.98425196850393715" bottom="0.98425196850393715" header="0.51181102362204722" footer="0.31496062992125984"/>
  <pageSetup paperSize="9" orientation="portrait"/>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0"/>
  <sheetViews>
    <sheetView workbookViewId="0">
      <selection activeCell="G6" sqref="G6"/>
    </sheetView>
  </sheetViews>
  <sheetFormatPr defaultRowHeight="14.25"/>
  <cols>
    <col min="1" max="1" width="31.625" style="45" customWidth="1"/>
    <col min="2" max="2" width="24.375" style="46" customWidth="1"/>
    <col min="3" max="4" width="19.875" style="45" customWidth="1"/>
    <col min="5" max="16384" width="9" style="45"/>
  </cols>
  <sheetData>
    <row r="1" spans="1:4" ht="33.75" customHeight="1">
      <c r="A1" s="403" t="s">
        <v>674</v>
      </c>
      <c r="B1" s="403"/>
    </row>
    <row r="2" spans="1:4" ht="57" customHeight="1">
      <c r="A2" s="404" t="s">
        <v>924</v>
      </c>
      <c r="B2" s="404"/>
      <c r="C2" s="404"/>
      <c r="D2" s="276"/>
    </row>
    <row r="3" spans="1:4" s="43" customFormat="1" ht="46.5" customHeight="1">
      <c r="A3" s="47"/>
      <c r="B3" s="48"/>
      <c r="C3" s="49" t="s">
        <v>675</v>
      </c>
      <c r="D3" s="50"/>
    </row>
    <row r="4" spans="1:4" s="44" customFormat="1" ht="35.25" customHeight="1">
      <c r="A4" s="51" t="s">
        <v>372</v>
      </c>
      <c r="B4" s="51" t="s">
        <v>676</v>
      </c>
      <c r="C4" s="51" t="s">
        <v>677</v>
      </c>
    </row>
    <row r="5" spans="1:4" s="283" customFormat="1" ht="33" customHeight="1">
      <c r="A5" s="280" t="s">
        <v>925</v>
      </c>
      <c r="B5" s="281">
        <v>304.95999999999998</v>
      </c>
      <c r="C5" s="282"/>
    </row>
    <row r="6" spans="1:4" s="285" customFormat="1" ht="33" customHeight="1">
      <c r="A6" s="280" t="s">
        <v>926</v>
      </c>
      <c r="B6" s="281">
        <v>79.42</v>
      </c>
      <c r="C6" s="284"/>
    </row>
    <row r="7" spans="1:4" s="285" customFormat="1" ht="33" customHeight="1">
      <c r="A7" s="280" t="s">
        <v>927</v>
      </c>
      <c r="B7" s="281">
        <v>407.38</v>
      </c>
      <c r="C7" s="284"/>
    </row>
    <row r="8" spans="1:4" s="283" customFormat="1" ht="33" customHeight="1">
      <c r="A8" s="280" t="s">
        <v>928</v>
      </c>
      <c r="B8" s="281">
        <v>395.75</v>
      </c>
      <c r="C8" s="282"/>
    </row>
    <row r="20" spans="7:7">
      <c r="G20" s="52"/>
    </row>
  </sheetData>
  <mergeCells count="2">
    <mergeCell ref="A1:B1"/>
    <mergeCell ref="A2:C2"/>
  </mergeCells>
  <phoneticPr fontId="49" type="noConversion"/>
  <printOptions horizontalCentered="1"/>
  <pageMargins left="0.78740157480314965" right="0.78740157480314965" top="0.98425196850393715" bottom="0.98425196850393715" header="0.51181102362204722" footer="0.31496062992125984"/>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0"/>
  <sheetViews>
    <sheetView workbookViewId="0">
      <selection activeCell="A5" sqref="A5:IV8"/>
    </sheetView>
  </sheetViews>
  <sheetFormatPr defaultRowHeight="14.25"/>
  <cols>
    <col min="1" max="1" width="31.625" style="15" customWidth="1"/>
    <col min="2" max="2" width="24.375" style="16" customWidth="1"/>
    <col min="3" max="4" width="19.875" style="15" customWidth="1"/>
    <col min="5" max="16384" width="9" style="15"/>
  </cols>
  <sheetData>
    <row r="1" spans="1:4" ht="33.75" customHeight="1">
      <c r="A1" s="405" t="s">
        <v>678</v>
      </c>
      <c r="B1" s="405"/>
    </row>
    <row r="2" spans="1:4" ht="57" customHeight="1">
      <c r="A2" s="406" t="s">
        <v>929</v>
      </c>
      <c r="B2" s="406"/>
      <c r="C2" s="406"/>
      <c r="D2" s="277"/>
    </row>
    <row r="3" spans="1:4" s="13" customFormat="1" ht="46.5" customHeight="1">
      <c r="A3" s="18"/>
      <c r="B3" s="19"/>
      <c r="C3" s="20" t="s">
        <v>675</v>
      </c>
      <c r="D3" s="21"/>
    </row>
    <row r="4" spans="1:4" s="14" customFormat="1" ht="35.25" customHeight="1">
      <c r="A4" s="36" t="s">
        <v>372</v>
      </c>
      <c r="B4" s="36" t="s">
        <v>676</v>
      </c>
      <c r="C4" s="36" t="s">
        <v>677</v>
      </c>
    </row>
    <row r="5" spans="1:4" s="279" customFormat="1" ht="35.25" customHeight="1">
      <c r="A5" s="41" t="s">
        <v>930</v>
      </c>
      <c r="B5" s="37">
        <v>16.559999999999999</v>
      </c>
      <c r="C5" s="278"/>
    </row>
    <row r="6" spans="1:4" s="279" customFormat="1" ht="35.25" customHeight="1">
      <c r="A6" s="41" t="s">
        <v>931</v>
      </c>
      <c r="B6" s="37">
        <v>2.39</v>
      </c>
      <c r="C6" s="278"/>
    </row>
    <row r="7" spans="1:4" s="35" customFormat="1" ht="33" customHeight="1">
      <c r="A7" s="41" t="s">
        <v>932</v>
      </c>
      <c r="B7" s="37">
        <v>18.95</v>
      </c>
      <c r="C7" s="42"/>
    </row>
    <row r="8" spans="1:4" s="35" customFormat="1" ht="33" customHeight="1">
      <c r="A8" s="41" t="s">
        <v>933</v>
      </c>
      <c r="B8" s="37">
        <v>18.32</v>
      </c>
      <c r="C8" s="42"/>
    </row>
    <row r="20" spans="7:7">
      <c r="G20" s="38"/>
    </row>
  </sheetData>
  <mergeCells count="2">
    <mergeCell ref="A1:B1"/>
    <mergeCell ref="A2:C2"/>
  </mergeCells>
  <phoneticPr fontId="49" type="noConversion"/>
  <printOptions horizontalCentered="1"/>
  <pageMargins left="0.78740157480314965" right="0.78740157480314965" top="0.98425196850393715" bottom="0.98425196850393715" header="0.51181102362204722" footer="0.31496062992125984"/>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0"/>
  <sheetViews>
    <sheetView workbookViewId="0">
      <selection activeCell="C14" sqref="C14"/>
    </sheetView>
  </sheetViews>
  <sheetFormatPr defaultRowHeight="14.25"/>
  <cols>
    <col min="1" max="1" width="31.625" style="15" customWidth="1"/>
    <col min="2" max="2" width="24.375" style="16" customWidth="1"/>
    <col min="3" max="4" width="19.875" style="15" customWidth="1"/>
    <col min="5" max="16384" width="9" style="15"/>
  </cols>
  <sheetData>
    <row r="1" spans="1:4" ht="33.75" customHeight="1">
      <c r="A1" s="405" t="s">
        <v>679</v>
      </c>
      <c r="B1" s="405"/>
    </row>
    <row r="2" spans="1:4" ht="57" customHeight="1">
      <c r="A2" s="406" t="s">
        <v>934</v>
      </c>
      <c r="B2" s="406"/>
      <c r="C2" s="406"/>
      <c r="D2" s="277"/>
    </row>
    <row r="3" spans="1:4" s="13" customFormat="1" ht="46.5" customHeight="1">
      <c r="A3" s="18"/>
      <c r="B3" s="19"/>
      <c r="C3" s="20" t="s">
        <v>675</v>
      </c>
      <c r="D3" s="21"/>
    </row>
    <row r="4" spans="1:4" s="14" customFormat="1" ht="35.25" customHeight="1">
      <c r="A4" s="36" t="s">
        <v>372</v>
      </c>
      <c r="B4" s="36" t="s">
        <v>676</v>
      </c>
      <c r="C4" s="36" t="s">
        <v>677</v>
      </c>
    </row>
    <row r="5" spans="1:4" s="279" customFormat="1" ht="35.25" customHeight="1">
      <c r="A5" s="41" t="s">
        <v>935</v>
      </c>
      <c r="B5" s="37">
        <v>288.39999999999998</v>
      </c>
      <c r="C5" s="278"/>
    </row>
    <row r="6" spans="1:4" s="279" customFormat="1" ht="35.25" customHeight="1">
      <c r="A6" s="41" t="s">
        <v>936</v>
      </c>
      <c r="B6" s="37">
        <v>77.03</v>
      </c>
      <c r="C6" s="278"/>
    </row>
    <row r="7" spans="1:4" s="35" customFormat="1" ht="33" customHeight="1">
      <c r="A7" s="41" t="s">
        <v>937</v>
      </c>
      <c r="B7" s="37">
        <v>388.43</v>
      </c>
      <c r="C7" s="42"/>
    </row>
    <row r="8" spans="1:4" s="35" customFormat="1" ht="33" customHeight="1">
      <c r="A8" s="41" t="s">
        <v>938</v>
      </c>
      <c r="B8" s="37">
        <v>377.43</v>
      </c>
      <c r="C8" s="42"/>
    </row>
    <row r="20" spans="7:7">
      <c r="G20" s="38"/>
    </row>
  </sheetData>
  <mergeCells count="2">
    <mergeCell ref="A1:B1"/>
    <mergeCell ref="A2:C2"/>
  </mergeCells>
  <phoneticPr fontId="49" type="noConversion"/>
  <printOptions horizontalCentered="1"/>
  <pageMargins left="0.78740157480314965" right="0.78740157480314965" top="0.98425196850393715" bottom="0.98425196850393715" header="0.51181102362204722" footer="0.31496062992125984"/>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K18"/>
  <sheetViews>
    <sheetView workbookViewId="0">
      <selection activeCell="A6" sqref="A6"/>
    </sheetView>
  </sheetViews>
  <sheetFormatPr defaultRowHeight="14.25"/>
  <cols>
    <col min="1" max="3" width="14.875" style="15" customWidth="1"/>
    <col min="4" max="6" width="14.875" style="16" customWidth="1"/>
    <col min="7" max="7" width="14.875" style="15" customWidth="1"/>
    <col min="8" max="8" width="19.875" style="15" customWidth="1"/>
    <col min="9" max="16384" width="9" style="15"/>
  </cols>
  <sheetData>
    <row r="1" spans="1:8" ht="33.75" customHeight="1">
      <c r="A1" s="405" t="s">
        <v>680</v>
      </c>
      <c r="B1" s="405"/>
      <c r="C1" s="405"/>
      <c r="D1" s="405"/>
      <c r="E1" s="17"/>
      <c r="F1" s="17"/>
    </row>
    <row r="2" spans="1:8" ht="57" customHeight="1">
      <c r="A2" s="406" t="s">
        <v>939</v>
      </c>
      <c r="B2" s="406"/>
      <c r="C2" s="406"/>
      <c r="D2" s="406"/>
      <c r="E2" s="406"/>
      <c r="F2" s="406"/>
      <c r="G2" s="406"/>
      <c r="H2" s="277"/>
    </row>
    <row r="3" spans="1:8" s="13" customFormat="1" ht="46.5" customHeight="1">
      <c r="A3" s="18"/>
      <c r="B3" s="18"/>
      <c r="C3" s="18"/>
      <c r="D3" s="19"/>
      <c r="E3" s="19"/>
      <c r="F3" s="19"/>
      <c r="G3" s="20" t="s">
        <v>675</v>
      </c>
      <c r="H3" s="21"/>
    </row>
    <row r="4" spans="1:8" s="14" customFormat="1" ht="29.25" customHeight="1">
      <c r="A4" s="407" t="s">
        <v>373</v>
      </c>
      <c r="B4" s="409" t="s">
        <v>681</v>
      </c>
      <c r="C4" s="410"/>
      <c r="D4" s="411"/>
      <c r="E4" s="409" t="s">
        <v>682</v>
      </c>
      <c r="F4" s="410"/>
      <c r="G4" s="411"/>
    </row>
    <row r="5" spans="1:8" s="14" customFormat="1" ht="29.25" customHeight="1">
      <c r="A5" s="408"/>
      <c r="B5" s="36" t="s">
        <v>683</v>
      </c>
      <c r="C5" s="36" t="s">
        <v>684</v>
      </c>
      <c r="D5" s="36" t="s">
        <v>685</v>
      </c>
      <c r="E5" s="36" t="s">
        <v>683</v>
      </c>
      <c r="F5" s="36" t="s">
        <v>684</v>
      </c>
      <c r="G5" s="36" t="s">
        <v>685</v>
      </c>
    </row>
    <row r="6" spans="1:8" s="35" customFormat="1" ht="33" customHeight="1">
      <c r="A6" s="37">
        <f>B6+E6</f>
        <v>111.82000000000001</v>
      </c>
      <c r="B6" s="37">
        <f>C6+D6</f>
        <v>4.79</v>
      </c>
      <c r="C6" s="37">
        <v>2.39</v>
      </c>
      <c r="D6" s="39">
        <v>2.4</v>
      </c>
      <c r="E6" s="37">
        <f>F6+G6</f>
        <v>107.03</v>
      </c>
      <c r="F6" s="37">
        <v>89.03</v>
      </c>
      <c r="G6" s="39">
        <v>18</v>
      </c>
    </row>
    <row r="7" spans="1:8">
      <c r="B7" s="40"/>
    </row>
    <row r="18" spans="11:11">
      <c r="K18" s="38"/>
    </row>
  </sheetData>
  <mergeCells count="5">
    <mergeCell ref="A1:D1"/>
    <mergeCell ref="A2:G2"/>
    <mergeCell ref="A4:A5"/>
    <mergeCell ref="B4:D4"/>
    <mergeCell ref="E4:G4"/>
  </mergeCells>
  <phoneticPr fontId="49" type="noConversion"/>
  <printOptions horizontalCentered="1"/>
  <pageMargins left="0.78740157480314965" right="0.78740157480314965" top="0.98425196850393715" bottom="0.98425196850393715" header="0.51181102362204722" footer="0.31496062992125984"/>
  <pageSetup paperSize="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26"/>
  <sheetViews>
    <sheetView workbookViewId="0">
      <selection activeCell="C3" sqref="C3"/>
    </sheetView>
  </sheetViews>
  <sheetFormatPr defaultRowHeight="14.25"/>
  <cols>
    <col min="1" max="1" width="44.5" style="15" customWidth="1"/>
    <col min="2" max="2" width="16.125" style="16" customWidth="1"/>
    <col min="3" max="3" width="16.125" style="15" customWidth="1"/>
    <col min="4" max="4" width="19.875" style="15" customWidth="1"/>
    <col min="5" max="16384" width="9" style="15"/>
  </cols>
  <sheetData>
    <row r="1" spans="1:5" ht="33.75" customHeight="1">
      <c r="A1" s="405" t="s">
        <v>686</v>
      </c>
      <c r="B1" s="405"/>
    </row>
    <row r="2" spans="1:5" ht="57" customHeight="1">
      <c r="A2" s="406" t="s">
        <v>940</v>
      </c>
      <c r="B2" s="406"/>
      <c r="C2" s="406"/>
      <c r="D2" s="277"/>
    </row>
    <row r="3" spans="1:5" s="13" customFormat="1" ht="31.5" customHeight="1">
      <c r="A3" s="18"/>
      <c r="B3" s="19"/>
      <c r="C3" s="20" t="s">
        <v>1074</v>
      </c>
      <c r="D3" s="21"/>
    </row>
    <row r="4" spans="1:5" s="14" customFormat="1" ht="35.25" customHeight="1">
      <c r="A4" s="36" t="s">
        <v>372</v>
      </c>
      <c r="B4" s="36" t="s">
        <v>676</v>
      </c>
      <c r="C4" s="36" t="s">
        <v>677</v>
      </c>
    </row>
    <row r="5" spans="1:5" s="279" customFormat="1" ht="44.25" customHeight="1">
      <c r="A5" s="318" t="s">
        <v>1075</v>
      </c>
      <c r="B5" s="323">
        <v>210250</v>
      </c>
      <c r="C5" s="319"/>
      <c r="D5" s="279" t="s">
        <v>687</v>
      </c>
    </row>
    <row r="6" spans="1:5" s="279" customFormat="1" ht="44.25" customHeight="1">
      <c r="A6" s="320" t="s">
        <v>688</v>
      </c>
      <c r="B6" s="324">
        <v>30250</v>
      </c>
      <c r="C6" s="321"/>
    </row>
    <row r="7" spans="1:5" s="279" customFormat="1" ht="44.25" customHeight="1">
      <c r="A7" s="321" t="s">
        <v>689</v>
      </c>
      <c r="B7" s="324">
        <v>30250</v>
      </c>
      <c r="C7" s="321"/>
    </row>
    <row r="8" spans="1:5" s="279" customFormat="1" ht="44.25" customHeight="1">
      <c r="A8" s="320" t="s">
        <v>690</v>
      </c>
      <c r="B8" s="324">
        <v>180000</v>
      </c>
      <c r="C8" s="321"/>
    </row>
    <row r="9" spans="1:5" s="279" customFormat="1" ht="44.25" customHeight="1">
      <c r="A9" s="321" t="s">
        <v>691</v>
      </c>
      <c r="B9" s="324">
        <v>180000</v>
      </c>
      <c r="C9" s="321"/>
    </row>
    <row r="10" spans="1:5" s="279" customFormat="1" ht="44.25" customHeight="1">
      <c r="A10" s="318" t="s">
        <v>1076</v>
      </c>
      <c r="B10" s="323">
        <v>98555</v>
      </c>
      <c r="C10" s="319"/>
    </row>
    <row r="11" spans="1:5" s="279" customFormat="1" ht="44.25" customHeight="1">
      <c r="A11" s="320" t="s">
        <v>692</v>
      </c>
      <c r="B11" s="324">
        <v>5175</v>
      </c>
      <c r="C11" s="321"/>
    </row>
    <row r="12" spans="1:5" s="279" customFormat="1" ht="44.25" customHeight="1">
      <c r="A12" s="321" t="s">
        <v>693</v>
      </c>
      <c r="B12" s="324">
        <v>5175</v>
      </c>
      <c r="C12" s="321"/>
    </row>
    <row r="13" spans="1:5" s="35" customFormat="1" ht="44.25" customHeight="1">
      <c r="A13" s="320" t="s">
        <v>694</v>
      </c>
      <c r="B13" s="324">
        <v>93380</v>
      </c>
      <c r="C13" s="37"/>
      <c r="E13" s="279"/>
    </row>
    <row r="14" spans="1:5" s="35" customFormat="1" ht="44.25" customHeight="1">
      <c r="A14" s="321" t="s">
        <v>695</v>
      </c>
      <c r="B14" s="324">
        <v>93380</v>
      </c>
      <c r="C14" s="37"/>
      <c r="D14" s="322"/>
      <c r="E14" s="279"/>
    </row>
    <row r="26" spans="7:7">
      <c r="G26" s="38"/>
    </row>
  </sheetData>
  <mergeCells count="2">
    <mergeCell ref="A1:B1"/>
    <mergeCell ref="A2:C2"/>
  </mergeCells>
  <phoneticPr fontId="49" type="noConversion"/>
  <printOptions horizontalCentered="1"/>
  <pageMargins left="0.78740157480314965" right="0.78740157480314965" top="0.98425196850393715" bottom="0.98425196850393715" header="0.51181102362204722" footer="0.31496062992125984"/>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H27"/>
  <sheetViews>
    <sheetView view="pageBreakPreview" zoomScaleNormal="70" zoomScaleSheetLayoutView="100" workbookViewId="0">
      <selection activeCell="A4" sqref="A4:XFD4"/>
    </sheetView>
  </sheetViews>
  <sheetFormatPr defaultRowHeight="14.25"/>
  <cols>
    <col min="1" max="1" width="6.5" style="15" customWidth="1"/>
    <col min="2" max="2" width="37.75" style="16" customWidth="1"/>
    <col min="3" max="3" width="31.25" style="15" customWidth="1"/>
    <col min="4" max="4" width="11.375" style="15" customWidth="1"/>
    <col min="5" max="5" width="13.25" style="15" customWidth="1"/>
    <col min="6" max="6" width="10.625" style="15" customWidth="1"/>
    <col min="7" max="7" width="9.875" style="15" customWidth="1"/>
    <col min="8" max="8" width="11.625" style="15" customWidth="1"/>
    <col min="9" max="16384" width="9" style="15"/>
  </cols>
  <sheetData>
    <row r="1" spans="1:8" ht="33.75" customHeight="1">
      <c r="A1" s="405" t="s">
        <v>696</v>
      </c>
      <c r="B1" s="405"/>
    </row>
    <row r="2" spans="1:8" ht="48" customHeight="1">
      <c r="A2" s="412" t="s">
        <v>941</v>
      </c>
      <c r="B2" s="412"/>
      <c r="C2" s="412"/>
      <c r="D2" s="412"/>
      <c r="E2" s="412"/>
      <c r="F2" s="412"/>
      <c r="G2" s="412"/>
      <c r="H2" s="412"/>
    </row>
    <row r="3" spans="1:8" s="13" customFormat="1" ht="25.5" customHeight="1">
      <c r="A3" s="18"/>
      <c r="B3" s="19"/>
      <c r="C3" s="20"/>
      <c r="D3" s="21"/>
      <c r="H3" s="20" t="s">
        <v>2</v>
      </c>
    </row>
    <row r="4" spans="1:8" s="14" customFormat="1" ht="43.5" customHeight="1">
      <c r="A4" s="22" t="s">
        <v>3</v>
      </c>
      <c r="B4" s="22" t="s">
        <v>697</v>
      </c>
      <c r="C4" s="22" t="s">
        <v>4</v>
      </c>
      <c r="D4" s="22" t="s">
        <v>698</v>
      </c>
      <c r="E4" s="22" t="s">
        <v>699</v>
      </c>
      <c r="F4" s="23" t="s">
        <v>700</v>
      </c>
      <c r="G4" s="22" t="s">
        <v>701</v>
      </c>
      <c r="H4" s="22" t="s">
        <v>702</v>
      </c>
    </row>
    <row r="5" spans="1:8" s="14" customFormat="1" ht="41.25" customHeight="1">
      <c r="A5" s="413" t="s">
        <v>373</v>
      </c>
      <c r="B5" s="414"/>
      <c r="C5" s="24"/>
      <c r="D5" s="25"/>
      <c r="E5" s="25"/>
      <c r="F5" s="26">
        <f>SUM(F6:F27)</f>
        <v>890300</v>
      </c>
      <c r="G5" s="26"/>
      <c r="H5" s="26">
        <f>SUM(H6:H27)</f>
        <v>18258.990000000002</v>
      </c>
    </row>
    <row r="6" spans="1:8" s="14" customFormat="1" ht="81.75" customHeight="1">
      <c r="A6" s="27">
        <v>1</v>
      </c>
      <c r="B6" s="28" t="s">
        <v>942</v>
      </c>
      <c r="C6" s="29" t="s">
        <v>943</v>
      </c>
      <c r="D6" s="30" t="s">
        <v>944</v>
      </c>
      <c r="E6" s="31">
        <v>1.71</v>
      </c>
      <c r="F6" s="32">
        <v>60000</v>
      </c>
      <c r="G6" s="33"/>
      <c r="H6" s="34">
        <v>1026</v>
      </c>
    </row>
    <row r="7" spans="1:8" s="14" customFormat="1" ht="80.25" customHeight="1">
      <c r="A7" s="27">
        <v>2</v>
      </c>
      <c r="B7" s="28" t="s">
        <v>945</v>
      </c>
      <c r="C7" s="29" t="s">
        <v>946</v>
      </c>
      <c r="D7" s="30" t="s">
        <v>947</v>
      </c>
      <c r="E7" s="31">
        <v>1.87</v>
      </c>
      <c r="F7" s="32">
        <v>17000</v>
      </c>
      <c r="G7" s="33"/>
      <c r="H7" s="34">
        <v>317.89999999999998</v>
      </c>
    </row>
    <row r="8" spans="1:8" s="14" customFormat="1" ht="187.5" customHeight="1">
      <c r="A8" s="27">
        <v>3</v>
      </c>
      <c r="B8" s="28" t="s">
        <v>948</v>
      </c>
      <c r="C8" s="29" t="s">
        <v>949</v>
      </c>
      <c r="D8" s="30" t="s">
        <v>950</v>
      </c>
      <c r="E8" s="31">
        <v>2.0099999999999998</v>
      </c>
      <c r="F8" s="32">
        <v>127000</v>
      </c>
      <c r="G8" s="33"/>
      <c r="H8" s="34">
        <v>2552.6999999999998</v>
      </c>
    </row>
    <row r="9" spans="1:8" s="14" customFormat="1" ht="57.95" customHeight="1">
      <c r="A9" s="27">
        <v>4</v>
      </c>
      <c r="B9" s="28" t="s">
        <v>951</v>
      </c>
      <c r="C9" s="29" t="s">
        <v>952</v>
      </c>
      <c r="D9" s="30" t="s">
        <v>944</v>
      </c>
      <c r="E9" s="31">
        <v>1.79</v>
      </c>
      <c r="F9" s="32">
        <v>10000</v>
      </c>
      <c r="G9" s="33"/>
      <c r="H9" s="34">
        <v>179</v>
      </c>
    </row>
    <row r="10" spans="1:8" s="14" customFormat="1" ht="123" customHeight="1">
      <c r="A10" s="27">
        <v>5</v>
      </c>
      <c r="B10" s="28" t="s">
        <v>953</v>
      </c>
      <c r="C10" s="29" t="s">
        <v>954</v>
      </c>
      <c r="D10" s="30" t="s">
        <v>947</v>
      </c>
      <c r="E10" s="31">
        <v>2.14</v>
      </c>
      <c r="F10" s="32">
        <v>20000</v>
      </c>
      <c r="G10" s="33"/>
      <c r="H10" s="34">
        <v>428</v>
      </c>
    </row>
    <row r="11" spans="1:8" s="14" customFormat="1" ht="124.5" customHeight="1">
      <c r="A11" s="27">
        <v>6</v>
      </c>
      <c r="B11" s="28" t="s">
        <v>955</v>
      </c>
      <c r="C11" s="29" t="s">
        <v>956</v>
      </c>
      <c r="D11" s="30" t="s">
        <v>950</v>
      </c>
      <c r="E11" s="31">
        <v>2.17</v>
      </c>
      <c r="F11" s="32">
        <v>140000</v>
      </c>
      <c r="G11" s="33"/>
      <c r="H11" s="34">
        <v>3038</v>
      </c>
    </row>
    <row r="12" spans="1:8" s="14" customFormat="1" ht="56.1" customHeight="1">
      <c r="A12" s="27">
        <v>7</v>
      </c>
      <c r="B12" s="28" t="s">
        <v>957</v>
      </c>
      <c r="C12" s="29" t="s">
        <v>958</v>
      </c>
      <c r="D12" s="30" t="s">
        <v>950</v>
      </c>
      <c r="E12" s="31">
        <v>2.25</v>
      </c>
      <c r="F12" s="32">
        <v>45000</v>
      </c>
      <c r="G12" s="33"/>
      <c r="H12" s="34">
        <v>1012.5</v>
      </c>
    </row>
    <row r="13" spans="1:8" s="14" customFormat="1" ht="51.95" customHeight="1">
      <c r="A13" s="27">
        <v>8</v>
      </c>
      <c r="B13" s="28" t="s">
        <v>959</v>
      </c>
      <c r="C13" s="29" t="s">
        <v>960</v>
      </c>
      <c r="D13" s="30" t="s">
        <v>950</v>
      </c>
      <c r="E13" s="31">
        <v>2.15</v>
      </c>
      <c r="F13" s="32">
        <v>11000</v>
      </c>
      <c r="G13" s="33"/>
      <c r="H13" s="34">
        <v>236.5</v>
      </c>
    </row>
    <row r="14" spans="1:8" s="14" customFormat="1" ht="51.95" customHeight="1">
      <c r="A14" s="27">
        <v>9</v>
      </c>
      <c r="B14" s="28" t="s">
        <v>961</v>
      </c>
      <c r="C14" s="29" t="s">
        <v>962</v>
      </c>
      <c r="D14" s="30" t="s">
        <v>963</v>
      </c>
      <c r="E14" s="31">
        <v>2.15</v>
      </c>
      <c r="F14" s="32">
        <v>40000</v>
      </c>
      <c r="G14" s="33"/>
      <c r="H14" s="34">
        <v>860</v>
      </c>
    </row>
    <row r="15" spans="1:8" s="14" customFormat="1" ht="56.1" customHeight="1">
      <c r="A15" s="27">
        <v>10</v>
      </c>
      <c r="B15" s="28" t="s">
        <v>964</v>
      </c>
      <c r="C15" s="29" t="s">
        <v>965</v>
      </c>
      <c r="D15" s="30" t="s">
        <v>950</v>
      </c>
      <c r="E15" s="31">
        <v>2.39</v>
      </c>
      <c r="F15" s="32">
        <v>65000</v>
      </c>
      <c r="G15" s="33"/>
      <c r="H15" s="34">
        <v>1553.5</v>
      </c>
    </row>
    <row r="16" spans="1:8" s="14" customFormat="1" ht="56.1" customHeight="1">
      <c r="A16" s="27">
        <v>11</v>
      </c>
      <c r="B16" s="28" t="s">
        <v>966</v>
      </c>
      <c r="C16" s="29" t="s">
        <v>967</v>
      </c>
      <c r="D16" s="30" t="s">
        <v>963</v>
      </c>
      <c r="E16" s="31">
        <v>2.39</v>
      </c>
      <c r="F16" s="32">
        <v>20000</v>
      </c>
      <c r="G16" s="33"/>
      <c r="H16" s="34">
        <v>478</v>
      </c>
    </row>
    <row r="17" spans="1:8" s="14" customFormat="1" ht="75.75" customHeight="1">
      <c r="A17" s="27">
        <v>13</v>
      </c>
      <c r="B17" s="28" t="s">
        <v>968</v>
      </c>
      <c r="C17" s="29" t="s">
        <v>969</v>
      </c>
      <c r="D17" s="30" t="s">
        <v>950</v>
      </c>
      <c r="E17" s="31">
        <v>2.4</v>
      </c>
      <c r="F17" s="32">
        <v>25000</v>
      </c>
      <c r="G17" s="33"/>
      <c r="H17" s="34">
        <v>600</v>
      </c>
    </row>
    <row r="18" spans="1:8" s="14" customFormat="1" ht="170.1" customHeight="1">
      <c r="A18" s="27">
        <v>12</v>
      </c>
      <c r="B18" s="28" t="s">
        <v>970</v>
      </c>
      <c r="C18" s="29" t="s">
        <v>960</v>
      </c>
      <c r="D18" s="30" t="s">
        <v>963</v>
      </c>
      <c r="E18" s="31">
        <v>2.4</v>
      </c>
      <c r="F18" s="32">
        <v>3000</v>
      </c>
      <c r="G18" s="33"/>
      <c r="H18" s="34">
        <v>72</v>
      </c>
    </row>
    <row r="19" spans="1:8" s="14" customFormat="1" ht="72" customHeight="1">
      <c r="A19" s="27">
        <v>14</v>
      </c>
      <c r="B19" s="28" t="s">
        <v>971</v>
      </c>
      <c r="C19" s="29" t="s">
        <v>952</v>
      </c>
      <c r="D19" s="30" t="s">
        <v>944</v>
      </c>
      <c r="E19" s="31">
        <v>1.96</v>
      </c>
      <c r="F19" s="32">
        <v>27000</v>
      </c>
      <c r="G19" s="33"/>
      <c r="H19" s="34">
        <v>529.20000000000005</v>
      </c>
    </row>
    <row r="20" spans="1:8" s="14" customFormat="1" ht="72" customHeight="1">
      <c r="A20" s="27">
        <v>15</v>
      </c>
      <c r="B20" s="28" t="s">
        <v>972</v>
      </c>
      <c r="C20" s="29" t="s">
        <v>973</v>
      </c>
      <c r="D20" s="30" t="s">
        <v>947</v>
      </c>
      <c r="E20" s="31">
        <v>2.2799999999999998</v>
      </c>
      <c r="F20" s="32">
        <v>10000</v>
      </c>
      <c r="G20" s="33"/>
      <c r="H20" s="34">
        <v>228</v>
      </c>
    </row>
    <row r="21" spans="1:8" s="14" customFormat="1" ht="72" customHeight="1">
      <c r="A21" s="27">
        <v>16</v>
      </c>
      <c r="B21" s="28" t="s">
        <v>974</v>
      </c>
      <c r="C21" s="29" t="s">
        <v>975</v>
      </c>
      <c r="D21" s="30" t="s">
        <v>950</v>
      </c>
      <c r="E21" s="31">
        <v>2.37</v>
      </c>
      <c r="F21" s="32">
        <v>53000</v>
      </c>
      <c r="G21" s="33"/>
      <c r="H21" s="34">
        <v>1256.0999999999999</v>
      </c>
    </row>
    <row r="22" spans="1:8" s="14" customFormat="1" ht="80.25" customHeight="1">
      <c r="A22" s="27">
        <v>17</v>
      </c>
      <c r="B22" s="28" t="s">
        <v>976</v>
      </c>
      <c r="C22" s="29" t="s">
        <v>977</v>
      </c>
      <c r="D22" s="30" t="s">
        <v>944</v>
      </c>
      <c r="E22" s="31">
        <v>1.67</v>
      </c>
      <c r="F22" s="32">
        <v>70000</v>
      </c>
      <c r="G22" s="33"/>
      <c r="H22" s="34">
        <v>1169</v>
      </c>
    </row>
    <row r="23" spans="1:8" s="14" customFormat="1" ht="63" customHeight="1">
      <c r="A23" s="27">
        <v>18</v>
      </c>
      <c r="B23" s="28" t="s">
        <v>978</v>
      </c>
      <c r="C23" s="29" t="s">
        <v>977</v>
      </c>
      <c r="D23" s="30" t="s">
        <v>944</v>
      </c>
      <c r="E23" s="31">
        <v>1.79</v>
      </c>
      <c r="F23" s="32">
        <v>50000</v>
      </c>
      <c r="G23" s="33"/>
      <c r="H23" s="34">
        <v>895</v>
      </c>
    </row>
    <row r="24" spans="1:8" s="14" customFormat="1" ht="63" customHeight="1">
      <c r="A24" s="27">
        <v>19</v>
      </c>
      <c r="B24" s="28" t="s">
        <v>979</v>
      </c>
      <c r="C24" s="29" t="s">
        <v>980</v>
      </c>
      <c r="D24" s="30" t="s">
        <v>944</v>
      </c>
      <c r="E24" s="31">
        <v>1.77</v>
      </c>
      <c r="F24" s="32">
        <v>37700</v>
      </c>
      <c r="G24" s="33"/>
      <c r="H24" s="34">
        <v>667.29</v>
      </c>
    </row>
    <row r="25" spans="1:8" s="14" customFormat="1" ht="63" customHeight="1">
      <c r="A25" s="27">
        <v>20</v>
      </c>
      <c r="B25" s="28" t="s">
        <v>979</v>
      </c>
      <c r="C25" s="29" t="s">
        <v>981</v>
      </c>
      <c r="D25" s="30" t="s">
        <v>944</v>
      </c>
      <c r="E25" s="31">
        <v>1.77</v>
      </c>
      <c r="F25" s="32">
        <v>21000</v>
      </c>
      <c r="G25" s="33"/>
      <c r="H25" s="34">
        <v>371.7</v>
      </c>
    </row>
    <row r="26" spans="1:8" s="14" customFormat="1" ht="63" customHeight="1">
      <c r="A26" s="27">
        <v>21</v>
      </c>
      <c r="B26" s="28" t="s">
        <v>982</v>
      </c>
      <c r="C26" s="29" t="s">
        <v>981</v>
      </c>
      <c r="D26" s="30" t="s">
        <v>944</v>
      </c>
      <c r="E26" s="31">
        <v>2.1</v>
      </c>
      <c r="F26" s="32">
        <v>18600</v>
      </c>
      <c r="G26" s="33"/>
      <c r="H26" s="34">
        <v>390.6</v>
      </c>
    </row>
    <row r="27" spans="1:8" s="14" customFormat="1" ht="57" customHeight="1">
      <c r="A27" s="27">
        <v>22</v>
      </c>
      <c r="B27" s="28" t="s">
        <v>983</v>
      </c>
      <c r="C27" s="29" t="s">
        <v>981</v>
      </c>
      <c r="D27" s="30" t="s">
        <v>944</v>
      </c>
      <c r="E27" s="31">
        <v>1.99</v>
      </c>
      <c r="F27" s="32">
        <v>20000</v>
      </c>
      <c r="G27" s="33"/>
      <c r="H27" s="34">
        <v>398</v>
      </c>
    </row>
  </sheetData>
  <mergeCells count="3">
    <mergeCell ref="A1:B1"/>
    <mergeCell ref="A2:H2"/>
    <mergeCell ref="A5:B5"/>
  </mergeCells>
  <phoneticPr fontId="49" type="noConversion"/>
  <printOptions horizontalCentered="1"/>
  <pageMargins left="0.78680555555555554" right="0.78680555555555554" top="0.62986111111111109" bottom="0.90486111111111112" header="0.51180555555555551" footer="0.31458333333333333"/>
  <pageSetup paperSize="9" scale="60" fitToHeight="3"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67"/>
  <sheetViews>
    <sheetView showZeros="0" topLeftCell="A148" zoomScale="85" zoomScaleNormal="85" zoomScaleSheetLayoutView="85" workbookViewId="0">
      <selection activeCell="B154" sqref="B154:B155"/>
    </sheetView>
  </sheetViews>
  <sheetFormatPr defaultRowHeight="27" customHeight="1"/>
  <cols>
    <col min="1" max="1" width="7.875" style="3" customWidth="1"/>
    <col min="2" max="2" width="25.125" style="3" customWidth="1"/>
    <col min="3" max="3" width="40.875" style="3" customWidth="1"/>
    <col min="4" max="4" width="13.375" style="11" customWidth="1"/>
    <col min="5" max="5" width="12.5" style="3" customWidth="1"/>
    <col min="6" max="6" width="11" style="3" bestFit="1" customWidth="1"/>
    <col min="7" max="7" width="12.75" style="3" bestFit="1" customWidth="1"/>
    <col min="8" max="8" width="12.25" style="297" customWidth="1"/>
    <col min="9" max="11" width="10" style="3" bestFit="1" customWidth="1"/>
    <col min="12" max="12" width="12.625" style="3" customWidth="1"/>
    <col min="13" max="16384" width="9" style="3"/>
  </cols>
  <sheetData>
    <row r="1" spans="1:12" ht="27" customHeight="1">
      <c r="A1" s="416" t="s">
        <v>703</v>
      </c>
      <c r="B1" s="416"/>
    </row>
    <row r="2" spans="1:12" ht="44.25" customHeight="1">
      <c r="A2" s="420" t="s">
        <v>863</v>
      </c>
      <c r="B2" s="420"/>
      <c r="C2" s="420"/>
      <c r="D2" s="420"/>
      <c r="E2" s="420"/>
      <c r="H2"/>
    </row>
    <row r="3" spans="1:12" ht="27" customHeight="1">
      <c r="A3" s="421"/>
      <c r="B3" s="421"/>
      <c r="C3" s="421"/>
      <c r="D3" s="4"/>
      <c r="E3" s="5" t="s">
        <v>2</v>
      </c>
      <c r="H3"/>
    </row>
    <row r="4" spans="1:12" ht="32.25" customHeight="1">
      <c r="A4" s="298" t="s">
        <v>3</v>
      </c>
      <c r="B4" s="298" t="s">
        <v>704</v>
      </c>
      <c r="C4" s="298" t="s">
        <v>705</v>
      </c>
      <c r="D4" s="299" t="s">
        <v>373</v>
      </c>
      <c r="E4" s="6" t="s">
        <v>677</v>
      </c>
    </row>
    <row r="5" spans="1:12" ht="32.25" customHeight="1">
      <c r="A5" s="422" t="s">
        <v>373</v>
      </c>
      <c r="B5" s="422"/>
      <c r="C5" s="300"/>
      <c r="D5" s="301">
        <f>+D6+D32+D38+D125+D146+D161+D164+D166</f>
        <v>943938.7699999999</v>
      </c>
      <c r="E5" s="302"/>
      <c r="F5" s="7"/>
      <c r="G5" s="8"/>
      <c r="H5" s="303"/>
      <c r="I5" s="11"/>
      <c r="J5" s="11"/>
      <c r="K5" s="11"/>
      <c r="L5" s="11"/>
    </row>
    <row r="6" spans="1:12" ht="32.25" customHeight="1">
      <c r="A6" s="304" t="s">
        <v>6</v>
      </c>
      <c r="B6" s="304" t="s">
        <v>706</v>
      </c>
      <c r="C6" s="305"/>
      <c r="D6" s="306">
        <f>+D7+D15+D20+D25+D30+D11</f>
        <v>18405.969999999998</v>
      </c>
      <c r="E6" s="307"/>
    </row>
    <row r="7" spans="1:12" ht="31.5" customHeight="1">
      <c r="A7" s="415">
        <v>1</v>
      </c>
      <c r="B7" s="415" t="s">
        <v>707</v>
      </c>
      <c r="C7" s="308" t="s">
        <v>683</v>
      </c>
      <c r="D7" s="309">
        <f>SUM(D8:D10)</f>
        <v>2956</v>
      </c>
      <c r="E7" s="310"/>
      <c r="F7" s="8"/>
    </row>
    <row r="8" spans="1:12" ht="31.5" customHeight="1">
      <c r="A8" s="415"/>
      <c r="B8" s="415"/>
      <c r="C8" s="311" t="s">
        <v>1018</v>
      </c>
      <c r="D8" s="312">
        <v>2416</v>
      </c>
      <c r="E8" s="307"/>
      <c r="F8" s="8"/>
    </row>
    <row r="9" spans="1:12" ht="31.5" customHeight="1">
      <c r="A9" s="415"/>
      <c r="B9" s="415"/>
      <c r="C9" s="311" t="s">
        <v>708</v>
      </c>
      <c r="D9" s="312">
        <v>400</v>
      </c>
      <c r="E9" s="307"/>
      <c r="F9" s="8"/>
    </row>
    <row r="10" spans="1:12" ht="31.5" customHeight="1">
      <c r="A10" s="415"/>
      <c r="B10" s="415"/>
      <c r="C10" s="311" t="s">
        <v>1019</v>
      </c>
      <c r="D10" s="312">
        <v>140</v>
      </c>
      <c r="E10" s="307"/>
      <c r="F10" s="8"/>
    </row>
    <row r="11" spans="1:12" ht="31.5" customHeight="1">
      <c r="A11" s="415">
        <v>2</v>
      </c>
      <c r="B11" s="415" t="s">
        <v>1020</v>
      </c>
      <c r="C11" s="308" t="s">
        <v>683</v>
      </c>
      <c r="D11" s="309">
        <f>SUM(D12:D14)</f>
        <v>765.12</v>
      </c>
      <c r="E11" s="310"/>
      <c r="F11" s="8"/>
    </row>
    <row r="12" spans="1:12" ht="31.5" customHeight="1">
      <c r="A12" s="415"/>
      <c r="B12" s="415"/>
      <c r="C12" s="311" t="s">
        <v>709</v>
      </c>
      <c r="D12" s="312">
        <v>382.6</v>
      </c>
      <c r="E12" s="307"/>
      <c r="F12" s="8"/>
    </row>
    <row r="13" spans="1:12" ht="31.5" customHeight="1">
      <c r="A13" s="415"/>
      <c r="B13" s="415"/>
      <c r="C13" s="311" t="s">
        <v>710</v>
      </c>
      <c r="D13" s="312">
        <v>280</v>
      </c>
      <c r="E13" s="9"/>
      <c r="F13" s="8"/>
    </row>
    <row r="14" spans="1:12" ht="31.5" customHeight="1">
      <c r="A14" s="415"/>
      <c r="B14" s="415"/>
      <c r="C14" s="311" t="s">
        <v>711</v>
      </c>
      <c r="D14" s="312">
        <v>102.52</v>
      </c>
      <c r="E14" s="307"/>
      <c r="F14" s="8"/>
    </row>
    <row r="15" spans="1:12" ht="31.5" customHeight="1">
      <c r="A15" s="415">
        <v>3</v>
      </c>
      <c r="B15" s="415" t="s">
        <v>712</v>
      </c>
      <c r="C15" s="308" t="s">
        <v>683</v>
      </c>
      <c r="D15" s="309">
        <f>SUM(D16:D19)</f>
        <v>693.95</v>
      </c>
      <c r="E15" s="310"/>
      <c r="F15" s="8"/>
    </row>
    <row r="16" spans="1:12" ht="31.5" customHeight="1">
      <c r="A16" s="415"/>
      <c r="B16" s="415"/>
      <c r="C16" s="311" t="s">
        <v>713</v>
      </c>
      <c r="D16" s="312">
        <v>300</v>
      </c>
      <c r="E16" s="310"/>
      <c r="F16" s="8"/>
    </row>
    <row r="17" spans="1:6" ht="31.5" customHeight="1">
      <c r="A17" s="415"/>
      <c r="B17" s="415"/>
      <c r="C17" s="311" t="s">
        <v>1021</v>
      </c>
      <c r="D17" s="312">
        <v>230.6</v>
      </c>
      <c r="E17" s="310"/>
      <c r="F17" s="8"/>
    </row>
    <row r="18" spans="1:6" ht="31.5" customHeight="1">
      <c r="A18" s="415"/>
      <c r="B18" s="415"/>
      <c r="C18" s="311" t="s">
        <v>714</v>
      </c>
      <c r="D18" s="312">
        <v>113.35</v>
      </c>
      <c r="E18" s="310"/>
      <c r="F18" s="8"/>
    </row>
    <row r="19" spans="1:6" ht="31.5" customHeight="1">
      <c r="A19" s="415"/>
      <c r="B19" s="415"/>
      <c r="C19" s="311" t="s">
        <v>1022</v>
      </c>
      <c r="D19" s="312">
        <v>50</v>
      </c>
      <c r="E19" s="307"/>
      <c r="F19" s="8"/>
    </row>
    <row r="20" spans="1:6" ht="31.5" customHeight="1">
      <c r="A20" s="415">
        <v>4</v>
      </c>
      <c r="B20" s="415" t="s">
        <v>715</v>
      </c>
      <c r="C20" s="308" t="s">
        <v>683</v>
      </c>
      <c r="D20" s="309">
        <f>SUM(D21:D24)</f>
        <v>3879</v>
      </c>
      <c r="E20" s="307"/>
      <c r="F20" s="8"/>
    </row>
    <row r="21" spans="1:6" ht="31.5" customHeight="1">
      <c r="A21" s="415"/>
      <c r="B21" s="415"/>
      <c r="C21" s="311" t="s">
        <v>717</v>
      </c>
      <c r="D21" s="312">
        <v>1700</v>
      </c>
      <c r="E21" s="310"/>
      <c r="F21" s="8"/>
    </row>
    <row r="22" spans="1:6" ht="31.5" customHeight="1">
      <c r="A22" s="415"/>
      <c r="B22" s="415"/>
      <c r="C22" s="311" t="s">
        <v>716</v>
      </c>
      <c r="D22" s="312">
        <v>2000</v>
      </c>
      <c r="E22" s="10"/>
      <c r="F22" s="8"/>
    </row>
    <row r="23" spans="1:6" ht="31.5" customHeight="1">
      <c r="A23" s="415"/>
      <c r="B23" s="415"/>
      <c r="C23" s="311" t="s">
        <v>1023</v>
      </c>
      <c r="D23" s="312">
        <v>50</v>
      </c>
      <c r="E23" s="10"/>
      <c r="F23" s="8"/>
    </row>
    <row r="24" spans="1:6" ht="31.5" customHeight="1">
      <c r="A24" s="415"/>
      <c r="B24" s="415"/>
      <c r="C24" s="311" t="s">
        <v>1024</v>
      </c>
      <c r="D24" s="312">
        <v>129</v>
      </c>
      <c r="E24" s="10"/>
      <c r="F24" s="8"/>
    </row>
    <row r="25" spans="1:6" ht="31.5" customHeight="1">
      <c r="A25" s="415">
        <v>5</v>
      </c>
      <c r="B25" s="415" t="s">
        <v>718</v>
      </c>
      <c r="C25" s="308" t="s">
        <v>683</v>
      </c>
      <c r="D25" s="309">
        <f>SUM(D26:D29)</f>
        <v>1178.9000000000001</v>
      </c>
      <c r="E25" s="10"/>
      <c r="F25" s="8"/>
    </row>
    <row r="26" spans="1:6" ht="31.5" customHeight="1">
      <c r="A26" s="415"/>
      <c r="B26" s="415"/>
      <c r="C26" s="311" t="s">
        <v>721</v>
      </c>
      <c r="D26" s="312">
        <v>78.900000000000006</v>
      </c>
      <c r="E26" s="10"/>
      <c r="F26" s="8"/>
    </row>
    <row r="27" spans="1:6" ht="32.25" customHeight="1">
      <c r="A27" s="415"/>
      <c r="B27" s="415"/>
      <c r="C27" s="311" t="s">
        <v>720</v>
      </c>
      <c r="D27" s="312">
        <v>900</v>
      </c>
      <c r="E27" s="310"/>
      <c r="F27" s="8"/>
    </row>
    <row r="28" spans="1:6" ht="32.25" customHeight="1">
      <c r="A28" s="415"/>
      <c r="B28" s="415"/>
      <c r="C28" s="311" t="s">
        <v>719</v>
      </c>
      <c r="D28" s="312">
        <v>100</v>
      </c>
      <c r="E28" s="310"/>
      <c r="F28" s="8"/>
    </row>
    <row r="29" spans="1:6" ht="32.25" customHeight="1">
      <c r="A29" s="415"/>
      <c r="B29" s="415"/>
      <c r="C29" s="311" t="s">
        <v>1025</v>
      </c>
      <c r="D29" s="312">
        <v>100</v>
      </c>
      <c r="E29" s="307"/>
    </row>
    <row r="30" spans="1:6" ht="32.25" customHeight="1">
      <c r="A30" s="415">
        <v>6</v>
      </c>
      <c r="B30" s="415" t="s">
        <v>722</v>
      </c>
      <c r="C30" s="308" t="s">
        <v>683</v>
      </c>
      <c r="D30" s="309">
        <f>SUM(D31)</f>
        <v>8933</v>
      </c>
      <c r="E30" s="10"/>
      <c r="F30" s="8"/>
    </row>
    <row r="31" spans="1:6" ht="32.25" customHeight="1">
      <c r="A31" s="415"/>
      <c r="B31" s="415"/>
      <c r="C31" s="311" t="s">
        <v>723</v>
      </c>
      <c r="D31" s="312">
        <v>8933</v>
      </c>
      <c r="E31" s="307"/>
      <c r="F31" s="8"/>
    </row>
    <row r="32" spans="1:6" ht="32.25" customHeight="1">
      <c r="A32" s="304" t="s">
        <v>31</v>
      </c>
      <c r="B32" s="304" t="s">
        <v>724</v>
      </c>
      <c r="C32" s="305"/>
      <c r="D32" s="306">
        <f>+D33+D36</f>
        <v>7050</v>
      </c>
      <c r="E32" s="307"/>
      <c r="F32" s="8"/>
    </row>
    <row r="33" spans="1:6" ht="32.25" customHeight="1">
      <c r="A33" s="415">
        <v>1</v>
      </c>
      <c r="B33" s="415" t="s">
        <v>725</v>
      </c>
      <c r="C33" s="308" t="s">
        <v>683</v>
      </c>
      <c r="D33" s="309">
        <f>SUM(D34:D35)</f>
        <v>6750</v>
      </c>
      <c r="E33" s="307"/>
      <c r="F33" s="8"/>
    </row>
    <row r="34" spans="1:6" ht="32.25" customHeight="1">
      <c r="A34" s="415"/>
      <c r="B34" s="415"/>
      <c r="C34" s="311" t="s">
        <v>726</v>
      </c>
      <c r="D34" s="312">
        <v>750</v>
      </c>
      <c r="E34" s="307"/>
      <c r="F34" s="8"/>
    </row>
    <row r="35" spans="1:6" ht="32.25" customHeight="1">
      <c r="A35" s="415"/>
      <c r="B35" s="415"/>
      <c r="C35" s="311" t="s">
        <v>1026</v>
      </c>
      <c r="D35" s="312">
        <v>6000</v>
      </c>
      <c r="E35" s="307"/>
      <c r="F35" s="8"/>
    </row>
    <row r="36" spans="1:6" ht="32.25" customHeight="1">
      <c r="A36" s="415">
        <v>2</v>
      </c>
      <c r="B36" s="415" t="s">
        <v>727</v>
      </c>
      <c r="C36" s="308" t="s">
        <v>683</v>
      </c>
      <c r="D36" s="309">
        <f>SUM(D37)</f>
        <v>300</v>
      </c>
      <c r="E36" s="310"/>
      <c r="F36" s="8"/>
    </row>
    <row r="37" spans="1:6" ht="32.25" customHeight="1">
      <c r="A37" s="415"/>
      <c r="B37" s="415"/>
      <c r="C37" s="311" t="s">
        <v>728</v>
      </c>
      <c r="D37" s="312">
        <v>300</v>
      </c>
      <c r="E37" s="307"/>
      <c r="F37" s="8"/>
    </row>
    <row r="38" spans="1:6" ht="32.25" customHeight="1">
      <c r="A38" s="304" t="s">
        <v>35</v>
      </c>
      <c r="B38" s="304" t="s">
        <v>729</v>
      </c>
      <c r="C38" s="305"/>
      <c r="D38" s="306">
        <f>+D39+D47+D50+D62+D67+D73+D82+D91+D98+D104+D108+D113+D119+D121+D117</f>
        <v>497639.45999999996</v>
      </c>
      <c r="E38" s="307"/>
      <c r="F38" s="313"/>
    </row>
    <row r="39" spans="1:6" ht="32.25" customHeight="1">
      <c r="A39" s="415">
        <v>1</v>
      </c>
      <c r="B39" s="415" t="s">
        <v>730</v>
      </c>
      <c r="C39" s="308" t="s">
        <v>683</v>
      </c>
      <c r="D39" s="309">
        <f>SUM(D40:D46)</f>
        <v>40584.639999999999</v>
      </c>
      <c r="E39" s="307"/>
      <c r="F39" s="8"/>
    </row>
    <row r="40" spans="1:6" ht="32.25" customHeight="1">
      <c r="A40" s="415"/>
      <c r="B40" s="415"/>
      <c r="C40" s="311" t="s">
        <v>731</v>
      </c>
      <c r="D40" s="312">
        <f>32978.54-5015</f>
        <v>27963.54</v>
      </c>
      <c r="E40" s="307"/>
    </row>
    <row r="41" spans="1:6" ht="32.25" customHeight="1">
      <c r="A41" s="415"/>
      <c r="B41" s="415"/>
      <c r="C41" s="311" t="s">
        <v>733</v>
      </c>
      <c r="D41" s="312">
        <v>1294</v>
      </c>
      <c r="E41" s="307"/>
      <c r="F41" s="8"/>
    </row>
    <row r="42" spans="1:6" ht="32.25" customHeight="1">
      <c r="A42" s="415"/>
      <c r="B42" s="415"/>
      <c r="C42" s="311" t="s">
        <v>734</v>
      </c>
      <c r="D42" s="312">
        <v>3287</v>
      </c>
      <c r="E42" s="307"/>
      <c r="F42" s="8"/>
    </row>
    <row r="43" spans="1:6" ht="32.25" customHeight="1">
      <c r="A43" s="415"/>
      <c r="B43" s="415"/>
      <c r="C43" s="311" t="s">
        <v>1027</v>
      </c>
      <c r="D43" s="312">
        <v>255.6</v>
      </c>
      <c r="E43" s="307"/>
      <c r="F43" s="8"/>
    </row>
    <row r="44" spans="1:6" ht="32.25" customHeight="1">
      <c r="A44" s="415"/>
      <c r="B44" s="415"/>
      <c r="C44" s="311" t="s">
        <v>1028</v>
      </c>
      <c r="D44" s="312">
        <v>500</v>
      </c>
      <c r="E44" s="307"/>
      <c r="F44" s="8"/>
    </row>
    <row r="45" spans="1:6" ht="32.25" customHeight="1">
      <c r="A45" s="415"/>
      <c r="B45" s="415"/>
      <c r="C45" s="311" t="s">
        <v>732</v>
      </c>
      <c r="D45" s="312">
        <v>1656</v>
      </c>
      <c r="E45" s="307"/>
      <c r="F45" s="8"/>
    </row>
    <row r="46" spans="1:6" ht="32.25" customHeight="1">
      <c r="A46" s="415"/>
      <c r="B46" s="415"/>
      <c r="C46" s="311" t="s">
        <v>735</v>
      </c>
      <c r="D46" s="312">
        <v>5628.5</v>
      </c>
      <c r="E46" s="307"/>
    </row>
    <row r="47" spans="1:6" ht="30.75" customHeight="1">
      <c r="A47" s="415">
        <v>2</v>
      </c>
      <c r="B47" s="415" t="s">
        <v>736</v>
      </c>
      <c r="C47" s="308" t="s">
        <v>683</v>
      </c>
      <c r="D47" s="309">
        <f>SUM(D48:D49)</f>
        <v>22901.5</v>
      </c>
      <c r="E47" s="307"/>
      <c r="F47" s="8"/>
    </row>
    <row r="48" spans="1:6" ht="30.75" customHeight="1">
      <c r="A48" s="415"/>
      <c r="B48" s="415"/>
      <c r="C48" s="311" t="s">
        <v>737</v>
      </c>
      <c r="D48" s="312">
        <v>5234</v>
      </c>
      <c r="E48" s="307"/>
      <c r="F48" s="8"/>
    </row>
    <row r="49" spans="1:8" ht="30.75" customHeight="1">
      <c r="A49" s="415"/>
      <c r="B49" s="415"/>
      <c r="C49" s="311" t="s">
        <v>738</v>
      </c>
      <c r="D49" s="312">
        <v>17667.5</v>
      </c>
      <c r="E49" s="307"/>
      <c r="F49" s="8"/>
    </row>
    <row r="50" spans="1:8" ht="30.75" customHeight="1">
      <c r="A50" s="415">
        <v>3</v>
      </c>
      <c r="B50" s="415" t="s">
        <v>739</v>
      </c>
      <c r="C50" s="308" t="s">
        <v>683</v>
      </c>
      <c r="D50" s="309">
        <f>SUM(D51:D61)</f>
        <v>225899.06</v>
      </c>
      <c r="E50" s="307"/>
      <c r="F50" s="8"/>
    </row>
    <row r="51" spans="1:8" ht="33.75" customHeight="1">
      <c r="A51" s="415"/>
      <c r="B51" s="415"/>
      <c r="C51" s="311" t="s">
        <v>740</v>
      </c>
      <c r="D51" s="312">
        <v>62079</v>
      </c>
      <c r="E51" s="310"/>
      <c r="F51" s="8"/>
    </row>
    <row r="52" spans="1:8" ht="33.75" customHeight="1">
      <c r="A52" s="415"/>
      <c r="B52" s="415"/>
      <c r="C52" s="311" t="s">
        <v>1029</v>
      </c>
      <c r="D52" s="312">
        <v>6362</v>
      </c>
      <c r="E52" s="307"/>
      <c r="F52" s="8"/>
    </row>
    <row r="53" spans="1:8" ht="33.75" customHeight="1">
      <c r="A53" s="415"/>
      <c r="B53" s="415"/>
      <c r="C53" s="311" t="s">
        <v>741</v>
      </c>
      <c r="D53" s="312">
        <v>47700</v>
      </c>
      <c r="E53" s="314"/>
      <c r="F53" s="8"/>
    </row>
    <row r="54" spans="1:8" ht="33.75" customHeight="1">
      <c r="A54" s="415"/>
      <c r="B54" s="415"/>
      <c r="C54" s="311" t="s">
        <v>1030</v>
      </c>
      <c r="D54" s="312">
        <v>53200</v>
      </c>
      <c r="E54" s="310"/>
      <c r="F54" s="8"/>
    </row>
    <row r="55" spans="1:8" ht="33.75" customHeight="1">
      <c r="A55" s="415"/>
      <c r="B55" s="415"/>
      <c r="C55" s="311" t="s">
        <v>742</v>
      </c>
      <c r="D55" s="312">
        <v>5522.4</v>
      </c>
      <c r="E55" s="302"/>
      <c r="F55" s="8"/>
    </row>
    <row r="56" spans="1:8" ht="33.75" customHeight="1">
      <c r="A56" s="415"/>
      <c r="B56" s="415"/>
      <c r="C56" s="311" t="s">
        <v>744</v>
      </c>
      <c r="D56" s="312">
        <v>2450</v>
      </c>
      <c r="E56" s="314"/>
      <c r="F56" s="8"/>
    </row>
    <row r="57" spans="1:8" s="1" customFormat="1" ht="33.75" customHeight="1">
      <c r="A57" s="415"/>
      <c r="B57" s="415"/>
      <c r="C57" s="311" t="s">
        <v>1031</v>
      </c>
      <c r="D57" s="312">
        <v>200</v>
      </c>
      <c r="E57" s="307"/>
      <c r="F57" s="7"/>
      <c r="H57" s="297"/>
    </row>
    <row r="58" spans="1:8" ht="33.75" customHeight="1">
      <c r="A58" s="415"/>
      <c r="B58" s="415"/>
      <c r="C58" s="311" t="s">
        <v>743</v>
      </c>
      <c r="D58" s="312">
        <v>43273.15</v>
      </c>
      <c r="E58" s="307"/>
      <c r="F58" s="8"/>
    </row>
    <row r="59" spans="1:8" ht="33.75" customHeight="1">
      <c r="A59" s="415"/>
      <c r="B59" s="415"/>
      <c r="C59" s="311" t="s">
        <v>745</v>
      </c>
      <c r="D59" s="312">
        <v>2471.5100000000002</v>
      </c>
      <c r="E59" s="314"/>
      <c r="F59" s="8"/>
    </row>
    <row r="60" spans="1:8" ht="33.75" customHeight="1">
      <c r="A60" s="415"/>
      <c r="B60" s="415"/>
      <c r="C60" s="311" t="s">
        <v>1032</v>
      </c>
      <c r="D60" s="312">
        <v>836</v>
      </c>
      <c r="E60" s="310"/>
      <c r="F60" s="8"/>
    </row>
    <row r="61" spans="1:8" ht="33.75" customHeight="1">
      <c r="A61" s="415"/>
      <c r="B61" s="415"/>
      <c r="C61" s="311" t="s">
        <v>1033</v>
      </c>
      <c r="D61" s="312">
        <v>1805</v>
      </c>
      <c r="E61" s="314"/>
      <c r="F61" s="8"/>
    </row>
    <row r="62" spans="1:8" ht="30.75" customHeight="1">
      <c r="A62" s="417">
        <v>4</v>
      </c>
      <c r="B62" s="417" t="s">
        <v>746</v>
      </c>
      <c r="C62" s="308" t="s">
        <v>683</v>
      </c>
      <c r="D62" s="309">
        <f>SUM(D63:D66)</f>
        <v>3731.85</v>
      </c>
      <c r="E62" s="307"/>
      <c r="F62" s="8"/>
    </row>
    <row r="63" spans="1:8" s="2" customFormat="1" ht="30.75" customHeight="1">
      <c r="A63" s="418"/>
      <c r="B63" s="418"/>
      <c r="C63" s="311" t="s">
        <v>747</v>
      </c>
      <c r="D63" s="312">
        <v>1500</v>
      </c>
      <c r="E63" s="307"/>
      <c r="H63" s="297"/>
    </row>
    <row r="64" spans="1:8" s="2" customFormat="1" ht="30.75" customHeight="1">
      <c r="A64" s="418"/>
      <c r="B64" s="418"/>
      <c r="C64" s="311" t="s">
        <v>748</v>
      </c>
      <c r="D64" s="312">
        <v>700</v>
      </c>
      <c r="E64" s="307"/>
      <c r="H64" s="297"/>
    </row>
    <row r="65" spans="1:8" ht="30.75" customHeight="1">
      <c r="A65" s="418"/>
      <c r="B65" s="418"/>
      <c r="C65" s="311" t="s">
        <v>1034</v>
      </c>
      <c r="D65" s="312">
        <v>1282</v>
      </c>
      <c r="E65" s="307"/>
      <c r="F65" s="8"/>
    </row>
    <row r="66" spans="1:8" ht="30.75" customHeight="1">
      <c r="A66" s="419"/>
      <c r="B66" s="419"/>
      <c r="C66" s="311" t="s">
        <v>749</v>
      </c>
      <c r="D66" s="312">
        <v>249.85</v>
      </c>
      <c r="E66" s="307"/>
    </row>
    <row r="67" spans="1:8" ht="30.75" customHeight="1">
      <c r="A67" s="415">
        <v>5</v>
      </c>
      <c r="B67" s="415" t="s">
        <v>750</v>
      </c>
      <c r="C67" s="308" t="s">
        <v>683</v>
      </c>
      <c r="D67" s="309">
        <f>SUM(D68:D72)</f>
        <v>14083.47</v>
      </c>
      <c r="E67" s="307"/>
    </row>
    <row r="68" spans="1:8" s="2" customFormat="1" ht="30.75" customHeight="1">
      <c r="A68" s="415"/>
      <c r="B68" s="415"/>
      <c r="C68" s="311" t="s">
        <v>760</v>
      </c>
      <c r="D68" s="312">
        <v>8648</v>
      </c>
      <c r="E68" s="307"/>
      <c r="H68" s="297"/>
    </row>
    <row r="69" spans="1:8" ht="35.25" customHeight="1">
      <c r="A69" s="415"/>
      <c r="B69" s="415"/>
      <c r="C69" s="311" t="s">
        <v>751</v>
      </c>
      <c r="D69" s="312">
        <v>2121.42</v>
      </c>
      <c r="E69" s="307"/>
    </row>
    <row r="70" spans="1:8" ht="35.25" customHeight="1">
      <c r="A70" s="415"/>
      <c r="B70" s="415"/>
      <c r="C70" s="311" t="s">
        <v>753</v>
      </c>
      <c r="D70" s="312">
        <v>1310</v>
      </c>
      <c r="E70" s="307"/>
    </row>
    <row r="71" spans="1:8" ht="35.25" customHeight="1">
      <c r="A71" s="415"/>
      <c r="B71" s="415"/>
      <c r="C71" s="311" t="s">
        <v>752</v>
      </c>
      <c r="D71" s="312">
        <v>1334.4</v>
      </c>
      <c r="E71" s="307"/>
    </row>
    <row r="72" spans="1:8" ht="35.25" customHeight="1">
      <c r="A72" s="415"/>
      <c r="B72" s="415"/>
      <c r="C72" s="311" t="s">
        <v>1035</v>
      </c>
      <c r="D72" s="312">
        <v>669.65</v>
      </c>
      <c r="E72" s="307"/>
    </row>
    <row r="73" spans="1:8" ht="39" customHeight="1">
      <c r="A73" s="415">
        <v>6</v>
      </c>
      <c r="B73" s="415" t="s">
        <v>754</v>
      </c>
      <c r="C73" s="308" t="s">
        <v>683</v>
      </c>
      <c r="D73" s="309">
        <f>SUM(D74:D81)</f>
        <v>28007.5</v>
      </c>
      <c r="E73" s="310"/>
    </row>
    <row r="74" spans="1:8" ht="39" customHeight="1">
      <c r="A74" s="415"/>
      <c r="B74" s="415"/>
      <c r="C74" s="311" t="s">
        <v>1036</v>
      </c>
      <c r="D74" s="312">
        <v>3083</v>
      </c>
      <c r="E74" s="307"/>
    </row>
    <row r="75" spans="1:8" ht="39" customHeight="1">
      <c r="A75" s="415"/>
      <c r="B75" s="415"/>
      <c r="C75" s="311" t="s">
        <v>755</v>
      </c>
      <c r="D75" s="312">
        <v>2392.4699999999998</v>
      </c>
      <c r="E75" s="307"/>
    </row>
    <row r="76" spans="1:8" ht="39" customHeight="1">
      <c r="A76" s="415"/>
      <c r="B76" s="415"/>
      <c r="C76" s="311" t="s">
        <v>1037</v>
      </c>
      <c r="D76" s="312">
        <v>1658</v>
      </c>
      <c r="E76" s="310"/>
    </row>
    <row r="77" spans="1:8" ht="39" customHeight="1">
      <c r="A77" s="415"/>
      <c r="B77" s="415"/>
      <c r="C77" s="311" t="s">
        <v>1038</v>
      </c>
      <c r="D77" s="312">
        <v>28.32</v>
      </c>
      <c r="E77" s="310"/>
    </row>
    <row r="78" spans="1:8" ht="39" customHeight="1">
      <c r="A78" s="415"/>
      <c r="B78" s="415"/>
      <c r="C78" s="311" t="s">
        <v>756</v>
      </c>
      <c r="D78" s="312">
        <v>944</v>
      </c>
      <c r="E78" s="310"/>
    </row>
    <row r="79" spans="1:8" ht="39" customHeight="1">
      <c r="A79" s="415"/>
      <c r="B79" s="415"/>
      <c r="C79" s="311" t="s">
        <v>1039</v>
      </c>
      <c r="D79" s="312">
        <v>11653</v>
      </c>
      <c r="E79" s="307"/>
    </row>
    <row r="80" spans="1:8" ht="39" customHeight="1">
      <c r="A80" s="415"/>
      <c r="B80" s="415"/>
      <c r="C80" s="311" t="s">
        <v>1040</v>
      </c>
      <c r="D80" s="312">
        <v>2000</v>
      </c>
      <c r="E80" s="310"/>
    </row>
    <row r="81" spans="1:11" ht="39" customHeight="1">
      <c r="A81" s="415"/>
      <c r="B81" s="415"/>
      <c r="C81" s="311" t="s">
        <v>757</v>
      </c>
      <c r="D81" s="312">
        <v>6248.71</v>
      </c>
      <c r="E81" s="310"/>
    </row>
    <row r="82" spans="1:11" ht="39" customHeight="1">
      <c r="A82" s="415">
        <v>7</v>
      </c>
      <c r="B82" s="415" t="s">
        <v>758</v>
      </c>
      <c r="C82" s="308" t="s">
        <v>683</v>
      </c>
      <c r="D82" s="309">
        <f>SUM(D83:D90)</f>
        <v>21694.719999999998</v>
      </c>
      <c r="E82" s="310"/>
    </row>
    <row r="83" spans="1:11" ht="39" customHeight="1">
      <c r="A83" s="415"/>
      <c r="B83" s="415"/>
      <c r="C83" s="311" t="s">
        <v>759</v>
      </c>
      <c r="D83" s="312">
        <v>11353</v>
      </c>
      <c r="E83" s="307"/>
    </row>
    <row r="84" spans="1:11" ht="39" customHeight="1">
      <c r="A84" s="415"/>
      <c r="B84" s="415"/>
      <c r="C84" s="311" t="s">
        <v>761</v>
      </c>
      <c r="D84" s="312">
        <v>2277</v>
      </c>
      <c r="E84" s="307"/>
    </row>
    <row r="85" spans="1:11" ht="39" customHeight="1">
      <c r="A85" s="415"/>
      <c r="B85" s="415"/>
      <c r="C85" s="311" t="s">
        <v>763</v>
      </c>
      <c r="D85" s="312">
        <v>771.36</v>
      </c>
      <c r="E85" s="307"/>
    </row>
    <row r="86" spans="1:11" ht="39" customHeight="1">
      <c r="A86" s="415"/>
      <c r="B86" s="415"/>
      <c r="C86" s="311" t="s">
        <v>1041</v>
      </c>
      <c r="D86" s="312">
        <v>640.08000000000004</v>
      </c>
      <c r="E86" s="307"/>
    </row>
    <row r="87" spans="1:11" ht="39" customHeight="1">
      <c r="A87" s="415"/>
      <c r="B87" s="415"/>
      <c r="C87" s="311" t="s">
        <v>1042</v>
      </c>
      <c r="D87" s="312">
        <v>992.38</v>
      </c>
      <c r="E87" s="307"/>
      <c r="J87" s="297"/>
      <c r="K87" s="297"/>
    </row>
    <row r="88" spans="1:11" ht="39" customHeight="1">
      <c r="A88" s="415"/>
      <c r="B88" s="415"/>
      <c r="C88" s="311" t="s">
        <v>1043</v>
      </c>
      <c r="D88" s="312">
        <v>1820.6</v>
      </c>
      <c r="E88" s="307"/>
    </row>
    <row r="89" spans="1:11" ht="39" customHeight="1">
      <c r="A89" s="415"/>
      <c r="B89" s="415"/>
      <c r="C89" s="311" t="s">
        <v>762</v>
      </c>
      <c r="D89" s="312">
        <v>1332</v>
      </c>
      <c r="E89" s="307"/>
    </row>
    <row r="90" spans="1:11" ht="39" customHeight="1">
      <c r="A90" s="415"/>
      <c r="B90" s="415"/>
      <c r="C90" s="311" t="s">
        <v>1044</v>
      </c>
      <c r="D90" s="312">
        <v>2508.3000000000002</v>
      </c>
      <c r="E90" s="307"/>
      <c r="J90" s="297"/>
      <c r="K90" s="297"/>
    </row>
    <row r="91" spans="1:11" ht="32.25" customHeight="1">
      <c r="A91" s="415">
        <v>8</v>
      </c>
      <c r="B91" s="415" t="s">
        <v>764</v>
      </c>
      <c r="C91" s="308" t="s">
        <v>683</v>
      </c>
      <c r="D91" s="309">
        <f>SUM(D92:D97)</f>
        <v>25576.079999999998</v>
      </c>
      <c r="E91" s="307"/>
      <c r="J91" s="297"/>
      <c r="K91" s="297"/>
    </row>
    <row r="92" spans="1:11" ht="32.25" customHeight="1">
      <c r="A92" s="415"/>
      <c r="B92" s="415"/>
      <c r="C92" s="311" t="s">
        <v>1045</v>
      </c>
      <c r="D92" s="312">
        <v>8450.2800000000007</v>
      </c>
      <c r="E92" s="307"/>
      <c r="J92" s="297"/>
      <c r="K92" s="297"/>
    </row>
    <row r="93" spans="1:11" ht="32.25" customHeight="1">
      <c r="A93" s="415"/>
      <c r="B93" s="415"/>
      <c r="C93" s="311" t="s">
        <v>765</v>
      </c>
      <c r="D93" s="312">
        <v>11931</v>
      </c>
      <c r="E93" s="307"/>
      <c r="J93" s="297"/>
      <c r="K93" s="297"/>
    </row>
    <row r="94" spans="1:11" ht="29.25" customHeight="1">
      <c r="A94" s="415"/>
      <c r="B94" s="415"/>
      <c r="C94" s="311" t="s">
        <v>768</v>
      </c>
      <c r="D94" s="312">
        <v>250</v>
      </c>
      <c r="E94" s="307"/>
      <c r="J94" s="297"/>
      <c r="K94" s="297"/>
    </row>
    <row r="95" spans="1:11" ht="32.25" customHeight="1">
      <c r="A95" s="415"/>
      <c r="B95" s="415"/>
      <c r="C95" s="311" t="s">
        <v>767</v>
      </c>
      <c r="D95" s="312">
        <v>1094.8</v>
      </c>
      <c r="E95" s="307"/>
    </row>
    <row r="96" spans="1:11" ht="32.25" customHeight="1">
      <c r="A96" s="415"/>
      <c r="B96" s="415"/>
      <c r="C96" s="311" t="s">
        <v>766</v>
      </c>
      <c r="D96" s="312">
        <v>280</v>
      </c>
      <c r="E96" s="307"/>
      <c r="J96" s="297"/>
      <c r="K96" s="297"/>
    </row>
    <row r="97" spans="1:11" ht="32.25" customHeight="1">
      <c r="A97" s="415"/>
      <c r="B97" s="415"/>
      <c r="C97" s="311" t="s">
        <v>1046</v>
      </c>
      <c r="D97" s="312">
        <v>3570</v>
      </c>
      <c r="E97" s="307"/>
      <c r="J97" s="297"/>
      <c r="K97" s="297"/>
    </row>
    <row r="98" spans="1:11" ht="32.25" customHeight="1">
      <c r="A98" s="417">
        <v>9</v>
      </c>
      <c r="B98" s="417" t="s">
        <v>769</v>
      </c>
      <c r="C98" s="308" t="s">
        <v>683</v>
      </c>
      <c r="D98" s="309">
        <f>SUM(D99:D103)</f>
        <v>53938.29</v>
      </c>
      <c r="E98" s="307"/>
      <c r="J98" s="297"/>
      <c r="K98" s="297"/>
    </row>
    <row r="99" spans="1:11" ht="32.25" customHeight="1">
      <c r="A99" s="418"/>
      <c r="B99" s="418"/>
      <c r="C99" s="311" t="s">
        <v>770</v>
      </c>
      <c r="D99" s="312">
        <v>10374.11</v>
      </c>
      <c r="E99" s="307"/>
    </row>
    <row r="100" spans="1:11" ht="32.25" customHeight="1">
      <c r="A100" s="418"/>
      <c r="B100" s="418"/>
      <c r="C100" s="311" t="s">
        <v>771</v>
      </c>
      <c r="D100" s="312">
        <v>39930</v>
      </c>
      <c r="E100" s="307"/>
    </row>
    <row r="101" spans="1:11" ht="32.25" customHeight="1">
      <c r="A101" s="418"/>
      <c r="B101" s="418"/>
      <c r="C101" s="311" t="s">
        <v>772</v>
      </c>
      <c r="D101" s="312">
        <v>1056</v>
      </c>
      <c r="E101" s="302"/>
    </row>
    <row r="102" spans="1:11" ht="32.25" customHeight="1">
      <c r="A102" s="418"/>
      <c r="B102" s="418"/>
      <c r="C102" s="311" t="s">
        <v>773</v>
      </c>
      <c r="D102" s="312">
        <v>1450</v>
      </c>
      <c r="E102" s="310"/>
    </row>
    <row r="103" spans="1:11" ht="32.25" customHeight="1">
      <c r="A103" s="419"/>
      <c r="B103" s="419"/>
      <c r="C103" s="311" t="s">
        <v>774</v>
      </c>
      <c r="D103" s="312">
        <v>1128.18</v>
      </c>
      <c r="E103" s="307"/>
    </row>
    <row r="104" spans="1:11" ht="32.25" customHeight="1">
      <c r="A104" s="415">
        <v>10</v>
      </c>
      <c r="B104" s="415" t="s">
        <v>775</v>
      </c>
      <c r="C104" s="308" t="s">
        <v>683</v>
      </c>
      <c r="D104" s="309">
        <f>SUM(D105:D107)</f>
        <v>1795.52</v>
      </c>
      <c r="E104" s="310"/>
    </row>
    <row r="105" spans="1:11" ht="32.25" customHeight="1">
      <c r="A105" s="415"/>
      <c r="B105" s="415"/>
      <c r="C105" s="311" t="s">
        <v>1047</v>
      </c>
      <c r="D105" s="312">
        <v>100</v>
      </c>
      <c r="E105" s="307"/>
    </row>
    <row r="106" spans="1:11" ht="32.25" customHeight="1">
      <c r="A106" s="415"/>
      <c r="B106" s="415"/>
      <c r="C106" s="311" t="s">
        <v>1048</v>
      </c>
      <c r="D106" s="312">
        <v>260</v>
      </c>
      <c r="E106" s="314"/>
    </row>
    <row r="107" spans="1:11" ht="32.25" customHeight="1">
      <c r="A107" s="415"/>
      <c r="B107" s="415"/>
      <c r="C107" s="311" t="s">
        <v>1049</v>
      </c>
      <c r="D107" s="312">
        <v>1435.52</v>
      </c>
      <c r="E107" s="307"/>
    </row>
    <row r="108" spans="1:11" ht="32.25" customHeight="1">
      <c r="A108" s="415">
        <v>11</v>
      </c>
      <c r="B108" s="415" t="s">
        <v>776</v>
      </c>
      <c r="C108" s="308" t="s">
        <v>683</v>
      </c>
      <c r="D108" s="309">
        <f>SUM(D109:D112)</f>
        <v>23261.62</v>
      </c>
      <c r="E108" s="307"/>
    </row>
    <row r="109" spans="1:11" ht="32.25" customHeight="1">
      <c r="A109" s="415"/>
      <c r="B109" s="415"/>
      <c r="C109" s="311" t="s">
        <v>777</v>
      </c>
      <c r="D109" s="312">
        <v>962.27</v>
      </c>
      <c r="E109" s="307"/>
    </row>
    <row r="110" spans="1:11" ht="32.25" customHeight="1">
      <c r="A110" s="415"/>
      <c r="B110" s="415"/>
      <c r="C110" s="311" t="s">
        <v>1050</v>
      </c>
      <c r="D110" s="312">
        <v>400</v>
      </c>
      <c r="E110" s="307"/>
    </row>
    <row r="111" spans="1:11" ht="32.25" customHeight="1">
      <c r="A111" s="415"/>
      <c r="B111" s="415"/>
      <c r="C111" s="311" t="s">
        <v>1051</v>
      </c>
      <c r="D111" s="312">
        <v>1139</v>
      </c>
      <c r="E111" s="307"/>
    </row>
    <row r="112" spans="1:11" ht="32.25" customHeight="1">
      <c r="A112" s="415"/>
      <c r="B112" s="415"/>
      <c r="C112" s="311" t="s">
        <v>1052</v>
      </c>
      <c r="D112" s="312">
        <v>20760.349999999999</v>
      </c>
      <c r="E112" s="307"/>
    </row>
    <row r="113" spans="1:5" ht="32.25" customHeight="1">
      <c r="A113" s="415">
        <v>12</v>
      </c>
      <c r="B113" s="415" t="s">
        <v>778</v>
      </c>
      <c r="C113" s="308" t="s">
        <v>683</v>
      </c>
      <c r="D113" s="309">
        <f>SUM(D114:D116)</f>
        <v>3462</v>
      </c>
      <c r="E113" s="307"/>
    </row>
    <row r="114" spans="1:5" ht="32.25" customHeight="1">
      <c r="A114" s="415"/>
      <c r="B114" s="415"/>
      <c r="C114" s="311" t="s">
        <v>779</v>
      </c>
      <c r="D114" s="312">
        <v>2300</v>
      </c>
      <c r="E114" s="310"/>
    </row>
    <row r="115" spans="1:5" ht="32.25" customHeight="1">
      <c r="A115" s="415"/>
      <c r="B115" s="415"/>
      <c r="C115" s="311" t="s">
        <v>1053</v>
      </c>
      <c r="D115" s="312">
        <v>300</v>
      </c>
      <c r="E115" s="307"/>
    </row>
    <row r="116" spans="1:5" ht="32.25" customHeight="1">
      <c r="A116" s="415"/>
      <c r="B116" s="415"/>
      <c r="C116" s="311" t="s">
        <v>1054</v>
      </c>
      <c r="D116" s="312">
        <v>862</v>
      </c>
      <c r="E116" s="307"/>
    </row>
    <row r="117" spans="1:5" ht="32.25" customHeight="1">
      <c r="A117" s="415">
        <v>13</v>
      </c>
      <c r="B117" s="415" t="s">
        <v>1055</v>
      </c>
      <c r="C117" s="308" t="s">
        <v>683</v>
      </c>
      <c r="D117" s="309">
        <f>SUM(D118)</f>
        <v>430.21</v>
      </c>
      <c r="E117" s="307"/>
    </row>
    <row r="118" spans="1:5" ht="32.25" customHeight="1">
      <c r="A118" s="415"/>
      <c r="B118" s="415"/>
      <c r="C118" s="311" t="s">
        <v>1056</v>
      </c>
      <c r="D118" s="312">
        <v>430.21</v>
      </c>
      <c r="E118" s="307"/>
    </row>
    <row r="119" spans="1:5" ht="32.25" customHeight="1">
      <c r="A119" s="415">
        <v>14</v>
      </c>
      <c r="B119" s="415" t="s">
        <v>780</v>
      </c>
      <c r="C119" s="308" t="s">
        <v>683</v>
      </c>
      <c r="D119" s="309">
        <f>SUM(D120)</f>
        <v>10500</v>
      </c>
      <c r="E119" s="307"/>
    </row>
    <row r="120" spans="1:5" ht="32.25" customHeight="1">
      <c r="A120" s="415"/>
      <c r="B120" s="415"/>
      <c r="C120" s="311" t="s">
        <v>780</v>
      </c>
      <c r="D120" s="312">
        <v>10500</v>
      </c>
      <c r="E120" s="307"/>
    </row>
    <row r="121" spans="1:5" ht="32.25" customHeight="1">
      <c r="A121" s="415">
        <v>15</v>
      </c>
      <c r="B121" s="415" t="s">
        <v>781</v>
      </c>
      <c r="C121" s="308" t="s">
        <v>683</v>
      </c>
      <c r="D121" s="309">
        <f>SUM(D122:D124)</f>
        <v>21773</v>
      </c>
      <c r="E121" s="310"/>
    </row>
    <row r="122" spans="1:5" ht="32.25" customHeight="1">
      <c r="A122" s="415"/>
      <c r="B122" s="415"/>
      <c r="C122" s="311" t="s">
        <v>1057</v>
      </c>
      <c r="D122" s="312">
        <v>900</v>
      </c>
      <c r="E122" s="307"/>
    </row>
    <row r="123" spans="1:5" ht="32.25" customHeight="1">
      <c r="A123" s="415"/>
      <c r="B123" s="415"/>
      <c r="C123" s="311" t="s">
        <v>1058</v>
      </c>
      <c r="D123" s="312">
        <v>100</v>
      </c>
      <c r="E123" s="307"/>
    </row>
    <row r="124" spans="1:5" ht="32.25" customHeight="1">
      <c r="A124" s="415"/>
      <c r="B124" s="415"/>
      <c r="C124" s="311" t="s">
        <v>782</v>
      </c>
      <c r="D124" s="312">
        <f>1566+19207</f>
        <v>20773</v>
      </c>
      <c r="E124" s="307"/>
    </row>
    <row r="125" spans="1:5" ht="32.25" customHeight="1">
      <c r="A125" s="304" t="s">
        <v>37</v>
      </c>
      <c r="B125" s="304" t="s">
        <v>783</v>
      </c>
      <c r="C125" s="305"/>
      <c r="D125" s="306">
        <f>+D126+D135+D139+D143</f>
        <v>77556.100000000006</v>
      </c>
      <c r="E125" s="307"/>
    </row>
    <row r="126" spans="1:5" ht="32.25" customHeight="1">
      <c r="A126" s="415">
        <v>1</v>
      </c>
      <c r="B126" s="415" t="s">
        <v>784</v>
      </c>
      <c r="C126" s="308" t="s">
        <v>683</v>
      </c>
      <c r="D126" s="309">
        <f>SUM(D127:D134)</f>
        <v>25607.1</v>
      </c>
      <c r="E126" s="307"/>
    </row>
    <row r="127" spans="1:5" ht="32.25" customHeight="1">
      <c r="A127" s="415"/>
      <c r="B127" s="415"/>
      <c r="C127" s="311" t="s">
        <v>787</v>
      </c>
      <c r="D127" s="312">
        <v>13398</v>
      </c>
      <c r="E127" s="307"/>
    </row>
    <row r="128" spans="1:5" ht="32.25" customHeight="1">
      <c r="A128" s="415"/>
      <c r="B128" s="415"/>
      <c r="C128" s="311" t="s">
        <v>785</v>
      </c>
      <c r="D128" s="312">
        <v>3124</v>
      </c>
      <c r="E128" s="307"/>
    </row>
    <row r="129" spans="1:5" ht="32.25" customHeight="1">
      <c r="A129" s="415"/>
      <c r="B129" s="415"/>
      <c r="C129" s="311" t="s">
        <v>786</v>
      </c>
      <c r="D129" s="312">
        <v>1104</v>
      </c>
      <c r="E129" s="307"/>
    </row>
    <row r="130" spans="1:5" ht="32.25" customHeight="1">
      <c r="A130" s="415"/>
      <c r="B130" s="415"/>
      <c r="C130" s="311" t="s">
        <v>1059</v>
      </c>
      <c r="D130" s="312">
        <v>1600</v>
      </c>
      <c r="E130" s="307"/>
    </row>
    <row r="131" spans="1:5" ht="32.25" customHeight="1">
      <c r="A131" s="415"/>
      <c r="B131" s="415"/>
      <c r="C131" s="311" t="s">
        <v>788</v>
      </c>
      <c r="D131" s="312">
        <v>230</v>
      </c>
      <c r="E131" s="307"/>
    </row>
    <row r="132" spans="1:5" ht="32.25" customHeight="1">
      <c r="A132" s="415"/>
      <c r="B132" s="415"/>
      <c r="C132" s="311" t="s">
        <v>789</v>
      </c>
      <c r="D132" s="312">
        <v>2500</v>
      </c>
      <c r="E132" s="307"/>
    </row>
    <row r="133" spans="1:5" ht="32.25" customHeight="1">
      <c r="A133" s="415"/>
      <c r="B133" s="415"/>
      <c r="C133" s="311" t="s">
        <v>1060</v>
      </c>
      <c r="D133" s="312">
        <v>1000</v>
      </c>
      <c r="E133" s="307"/>
    </row>
    <row r="134" spans="1:5" ht="32.25" customHeight="1">
      <c r="A134" s="415"/>
      <c r="B134" s="415"/>
      <c r="C134" s="311" t="s">
        <v>1061</v>
      </c>
      <c r="D134" s="312">
        <v>2651.1</v>
      </c>
      <c r="E134" s="310"/>
    </row>
    <row r="135" spans="1:5" ht="32.25" customHeight="1">
      <c r="A135" s="415">
        <v>2</v>
      </c>
      <c r="B135" s="415" t="s">
        <v>790</v>
      </c>
      <c r="C135" s="308" t="s">
        <v>683</v>
      </c>
      <c r="D135" s="309">
        <f>SUM(D136:D138)</f>
        <v>5286</v>
      </c>
      <c r="E135" s="307"/>
    </row>
    <row r="136" spans="1:5" ht="32.25" customHeight="1">
      <c r="A136" s="415"/>
      <c r="B136" s="415"/>
      <c r="C136" s="311" t="s">
        <v>793</v>
      </c>
      <c r="D136" s="312">
        <v>4926</v>
      </c>
      <c r="E136" s="307"/>
    </row>
    <row r="137" spans="1:5" ht="32.25" customHeight="1">
      <c r="A137" s="415"/>
      <c r="B137" s="415"/>
      <c r="C137" s="311" t="s">
        <v>791</v>
      </c>
      <c r="D137" s="312">
        <v>320</v>
      </c>
      <c r="E137" s="310"/>
    </row>
    <row r="138" spans="1:5" ht="32.25" customHeight="1">
      <c r="A138" s="415"/>
      <c r="B138" s="415"/>
      <c r="C138" s="311" t="s">
        <v>792</v>
      </c>
      <c r="D138" s="312">
        <v>40</v>
      </c>
      <c r="E138" s="310"/>
    </row>
    <row r="139" spans="1:5" ht="32.25" customHeight="1">
      <c r="A139" s="417">
        <v>3</v>
      </c>
      <c r="B139" s="417" t="s">
        <v>794</v>
      </c>
      <c r="C139" s="308" t="s">
        <v>683</v>
      </c>
      <c r="D139" s="309">
        <f>SUM(D140:D142)</f>
        <v>27163</v>
      </c>
      <c r="E139" s="307"/>
    </row>
    <row r="140" spans="1:5" ht="32.25" customHeight="1">
      <c r="A140" s="418"/>
      <c r="B140" s="418"/>
      <c r="C140" s="311" t="s">
        <v>797</v>
      </c>
      <c r="D140" s="312">
        <v>21000</v>
      </c>
      <c r="E140" s="310"/>
    </row>
    <row r="141" spans="1:5" ht="32.25" customHeight="1">
      <c r="A141" s="418"/>
      <c r="B141" s="418"/>
      <c r="C141" s="311" t="s">
        <v>795</v>
      </c>
      <c r="D141" s="312">
        <v>4663</v>
      </c>
      <c r="E141" s="307"/>
    </row>
    <row r="142" spans="1:5" ht="32.25" customHeight="1">
      <c r="A142" s="419"/>
      <c r="B142" s="419"/>
      <c r="C142" s="311" t="s">
        <v>796</v>
      </c>
      <c r="D142" s="312">
        <v>1500</v>
      </c>
      <c r="E142" s="310"/>
    </row>
    <row r="143" spans="1:5" ht="32.25" customHeight="1">
      <c r="A143" s="415">
        <v>4</v>
      </c>
      <c r="B143" s="415" t="s">
        <v>798</v>
      </c>
      <c r="C143" s="308" t="s">
        <v>683</v>
      </c>
      <c r="D143" s="309">
        <f>SUM(D144:D145)</f>
        <v>19500</v>
      </c>
      <c r="E143" s="307"/>
    </row>
    <row r="144" spans="1:5" ht="32.25" customHeight="1">
      <c r="A144" s="415"/>
      <c r="B144" s="415"/>
      <c r="C144" s="311" t="s">
        <v>799</v>
      </c>
      <c r="D144" s="312">
        <v>500</v>
      </c>
      <c r="E144" s="307"/>
    </row>
    <row r="145" spans="1:5" ht="32.25" customHeight="1">
      <c r="A145" s="415"/>
      <c r="B145" s="415"/>
      <c r="C145" s="311" t="s">
        <v>800</v>
      </c>
      <c r="D145" s="312">
        <v>19000</v>
      </c>
      <c r="E145" s="307"/>
    </row>
    <row r="146" spans="1:5" ht="32.25" customHeight="1">
      <c r="A146" s="304" t="s">
        <v>38</v>
      </c>
      <c r="B146" s="304" t="s">
        <v>801</v>
      </c>
      <c r="C146" s="305"/>
      <c r="D146" s="306">
        <f>+D147+D154+D152+D156</f>
        <v>124287.24</v>
      </c>
      <c r="E146" s="302"/>
    </row>
    <row r="147" spans="1:5" ht="32.25" customHeight="1">
      <c r="A147" s="415">
        <v>1</v>
      </c>
      <c r="B147" s="415" t="s">
        <v>802</v>
      </c>
      <c r="C147" s="308" t="s">
        <v>683</v>
      </c>
      <c r="D147" s="309">
        <f>SUM(D148:D151)</f>
        <v>1039.5999999999999</v>
      </c>
      <c r="E147" s="310"/>
    </row>
    <row r="148" spans="1:5" ht="32.25" customHeight="1">
      <c r="A148" s="415"/>
      <c r="B148" s="415"/>
      <c r="C148" s="311" t="s">
        <v>1062</v>
      </c>
      <c r="D148" s="312">
        <v>676</v>
      </c>
      <c r="E148" s="307"/>
    </row>
    <row r="149" spans="1:5" ht="32.25" customHeight="1">
      <c r="A149" s="415"/>
      <c r="B149" s="415"/>
      <c r="C149" s="311" t="s">
        <v>1063</v>
      </c>
      <c r="D149" s="312">
        <v>100</v>
      </c>
      <c r="E149" s="307"/>
    </row>
    <row r="150" spans="1:5" ht="32.25" customHeight="1">
      <c r="A150" s="415"/>
      <c r="B150" s="415"/>
      <c r="C150" s="311" t="s">
        <v>804</v>
      </c>
      <c r="D150" s="312">
        <v>130</v>
      </c>
      <c r="E150" s="307"/>
    </row>
    <row r="151" spans="1:5" ht="32.25" customHeight="1">
      <c r="A151" s="415"/>
      <c r="B151" s="415"/>
      <c r="C151" s="311" t="s">
        <v>1064</v>
      </c>
      <c r="D151" s="312">
        <v>133.6</v>
      </c>
      <c r="E151" s="307"/>
    </row>
    <row r="152" spans="1:5" ht="32.25" customHeight="1">
      <c r="A152" s="415">
        <v>2</v>
      </c>
      <c r="B152" s="415" t="s">
        <v>1077</v>
      </c>
      <c r="C152" s="308" t="s">
        <v>683</v>
      </c>
      <c r="D152" s="309">
        <f>+D153</f>
        <v>1000</v>
      </c>
      <c r="E152" s="307"/>
    </row>
    <row r="153" spans="1:5" ht="32.25" customHeight="1">
      <c r="A153" s="415"/>
      <c r="B153" s="415"/>
      <c r="C153" s="311" t="s">
        <v>1078</v>
      </c>
      <c r="D153" s="312">
        <v>1000</v>
      </c>
      <c r="E153" s="307"/>
    </row>
    <row r="154" spans="1:5" ht="32.25" customHeight="1">
      <c r="A154" s="415">
        <v>3</v>
      </c>
      <c r="B154" s="415" t="s">
        <v>1072</v>
      </c>
      <c r="C154" s="308" t="s">
        <v>683</v>
      </c>
      <c r="D154" s="309">
        <f>+D155</f>
        <v>100000</v>
      </c>
      <c r="E154" s="307"/>
    </row>
    <row r="155" spans="1:5" ht="39" customHeight="1">
      <c r="A155" s="415"/>
      <c r="B155" s="415"/>
      <c r="C155" s="311" t="s">
        <v>1073</v>
      </c>
      <c r="D155" s="312">
        <v>100000</v>
      </c>
      <c r="E155" s="307"/>
    </row>
    <row r="156" spans="1:5" ht="32.25" customHeight="1">
      <c r="A156" s="415">
        <v>4</v>
      </c>
      <c r="B156" s="415" t="s">
        <v>1071</v>
      </c>
      <c r="C156" s="308" t="s">
        <v>683</v>
      </c>
      <c r="D156" s="309">
        <f>SUM(D157:D160)</f>
        <v>22247.64</v>
      </c>
      <c r="E156" s="310"/>
    </row>
    <row r="157" spans="1:5" ht="32.25" customHeight="1">
      <c r="A157" s="415"/>
      <c r="B157" s="415"/>
      <c r="C157" s="311" t="s">
        <v>803</v>
      </c>
      <c r="D157" s="312">
        <v>10000</v>
      </c>
      <c r="E157" s="307"/>
    </row>
    <row r="158" spans="1:5" ht="32.25" customHeight="1">
      <c r="A158" s="415"/>
      <c r="B158" s="415"/>
      <c r="C158" s="311" t="s">
        <v>1065</v>
      </c>
      <c r="D158" s="312">
        <v>250</v>
      </c>
      <c r="E158" s="307"/>
    </row>
    <row r="159" spans="1:5" ht="32.25" customHeight="1">
      <c r="A159" s="415"/>
      <c r="B159" s="415"/>
      <c r="C159" s="311" t="s">
        <v>1066</v>
      </c>
      <c r="D159" s="312">
        <v>285.77999999999997</v>
      </c>
      <c r="E159" s="307"/>
    </row>
    <row r="160" spans="1:5" ht="32.25" customHeight="1">
      <c r="A160" s="415"/>
      <c r="B160" s="415"/>
      <c r="C160" s="311" t="s">
        <v>1067</v>
      </c>
      <c r="D160" s="312">
        <v>11711.86</v>
      </c>
      <c r="E160" s="307"/>
    </row>
    <row r="161" spans="1:8" ht="35.25" customHeight="1">
      <c r="A161" s="304" t="s">
        <v>805</v>
      </c>
      <c r="B161" s="304" t="s">
        <v>806</v>
      </c>
      <c r="C161" s="315"/>
      <c r="D161" s="306">
        <f>+D162+D163</f>
        <v>117600</v>
      </c>
      <c r="E161" s="12"/>
    </row>
    <row r="162" spans="1:8" ht="35.25" customHeight="1">
      <c r="A162" s="415">
        <v>1</v>
      </c>
      <c r="B162" s="316" t="s">
        <v>807</v>
      </c>
      <c r="C162" s="311" t="s">
        <v>810</v>
      </c>
      <c r="D162" s="312">
        <v>114000</v>
      </c>
      <c r="E162" s="12"/>
    </row>
    <row r="163" spans="1:8" ht="35.25" customHeight="1">
      <c r="A163" s="415"/>
      <c r="B163" s="316" t="s">
        <v>809</v>
      </c>
      <c r="C163" s="311" t="s">
        <v>808</v>
      </c>
      <c r="D163" s="312">
        <v>3600</v>
      </c>
      <c r="E163" s="12"/>
    </row>
    <row r="164" spans="1:8" ht="35.25" customHeight="1">
      <c r="A164" s="304" t="s">
        <v>811</v>
      </c>
      <c r="B164" s="304" t="s">
        <v>812</v>
      </c>
      <c r="C164" s="315"/>
      <c r="D164" s="306">
        <f>+D165</f>
        <v>51400</v>
      </c>
      <c r="E164" s="12"/>
      <c r="H164" s="317"/>
    </row>
    <row r="165" spans="1:8" ht="35.25" customHeight="1">
      <c r="A165" s="316">
        <v>1</v>
      </c>
      <c r="B165" s="316" t="s">
        <v>812</v>
      </c>
      <c r="C165" s="311" t="s">
        <v>813</v>
      </c>
      <c r="D165" s="312">
        <v>51400</v>
      </c>
      <c r="E165" s="12"/>
    </row>
    <row r="166" spans="1:8" ht="35.25" customHeight="1">
      <c r="A166" s="304" t="s">
        <v>814</v>
      </c>
      <c r="B166" s="304" t="s">
        <v>1068</v>
      </c>
      <c r="C166" s="315"/>
      <c r="D166" s="306">
        <f>+D167</f>
        <v>50000</v>
      </c>
      <c r="E166" s="12"/>
    </row>
    <row r="167" spans="1:8" ht="35.25" customHeight="1">
      <c r="A167" s="316">
        <v>1</v>
      </c>
      <c r="B167" s="316" t="s">
        <v>1069</v>
      </c>
      <c r="C167" s="311" t="s">
        <v>1070</v>
      </c>
      <c r="D167" s="312">
        <v>50000</v>
      </c>
      <c r="E167" s="12"/>
    </row>
  </sheetData>
  <mergeCells count="67">
    <mergeCell ref="A11:A14"/>
    <mergeCell ref="B11:B14"/>
    <mergeCell ref="A2:E2"/>
    <mergeCell ref="A3:C3"/>
    <mergeCell ref="A5:B5"/>
    <mergeCell ref="A7:A10"/>
    <mergeCell ref="B7:B10"/>
    <mergeCell ref="A15:A19"/>
    <mergeCell ref="B15:B19"/>
    <mergeCell ref="A20:A24"/>
    <mergeCell ref="B20:B24"/>
    <mergeCell ref="A25:A29"/>
    <mergeCell ref="B25:B29"/>
    <mergeCell ref="A30:A31"/>
    <mergeCell ref="B30:B31"/>
    <mergeCell ref="A33:A35"/>
    <mergeCell ref="B33:B35"/>
    <mergeCell ref="A36:A37"/>
    <mergeCell ref="B36:B37"/>
    <mergeCell ref="A39:A46"/>
    <mergeCell ref="B39:B46"/>
    <mergeCell ref="A47:A49"/>
    <mergeCell ref="B47:B49"/>
    <mergeCell ref="A50:A61"/>
    <mergeCell ref="B50:B61"/>
    <mergeCell ref="A62:A66"/>
    <mergeCell ref="B62:B66"/>
    <mergeCell ref="A67:A72"/>
    <mergeCell ref="B67:B72"/>
    <mergeCell ref="A73:A81"/>
    <mergeCell ref="B73:B81"/>
    <mergeCell ref="B113:B116"/>
    <mergeCell ref="A82:A90"/>
    <mergeCell ref="B82:B90"/>
    <mergeCell ref="A91:A97"/>
    <mergeCell ref="B91:B97"/>
    <mergeCell ref="A98:A103"/>
    <mergeCell ref="B98:B103"/>
    <mergeCell ref="A152:A153"/>
    <mergeCell ref="B152:B153"/>
    <mergeCell ref="A126:A134"/>
    <mergeCell ref="B126:B134"/>
    <mergeCell ref="A135:A138"/>
    <mergeCell ref="B135:B138"/>
    <mergeCell ref="A139:A142"/>
    <mergeCell ref="B139:B142"/>
    <mergeCell ref="A1:B1"/>
    <mergeCell ref="A143:A145"/>
    <mergeCell ref="B143:B145"/>
    <mergeCell ref="A147:A151"/>
    <mergeCell ref="B147:B151"/>
    <mergeCell ref="A117:A118"/>
    <mergeCell ref="B117:B118"/>
    <mergeCell ref="A119:A120"/>
    <mergeCell ref="B119:B120"/>
    <mergeCell ref="A121:A124"/>
    <mergeCell ref="B121:B124"/>
    <mergeCell ref="A104:A107"/>
    <mergeCell ref="B104:B107"/>
    <mergeCell ref="A108:A112"/>
    <mergeCell ref="B108:B112"/>
    <mergeCell ref="A113:A116"/>
    <mergeCell ref="A154:A155"/>
    <mergeCell ref="B154:B155"/>
    <mergeCell ref="A156:A160"/>
    <mergeCell ref="B156:B160"/>
    <mergeCell ref="A162:A163"/>
  </mergeCells>
  <phoneticPr fontId="49" type="noConversion"/>
  <printOptions horizontalCentered="1"/>
  <pageMargins left="0.78740157480314965" right="0.78740157480314965" top="0.98425196850393715" bottom="0.98425196850393715" header="0.51181102362204722" footer="0.31496062992125984"/>
  <pageSetup paperSize="9" scale="80" fitToHeight="0" orientation="portrait" r:id="rId1"/>
  <rowBreaks count="6" manualBreakCount="6">
    <brk id="24" max="4" man="1"/>
    <brk id="66" max="4" man="1"/>
    <brk id="81" max="4" man="1"/>
    <brk id="97" max="4" man="1"/>
    <brk id="118" max="4" man="1"/>
    <brk id="138" max="4" man="1"/>
  </rowBreaks>
  <colBreaks count="1" manualBreakCount="1">
    <brk id="2" max="1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59999389629810485"/>
    <pageSetUpPr fitToPage="1"/>
  </sheetPr>
  <dimension ref="A1:F406"/>
  <sheetViews>
    <sheetView view="pageBreakPreview" zoomScaleNormal="100" zoomScaleSheetLayoutView="100" workbookViewId="0">
      <selection activeCell="A5" sqref="A5:XFD5"/>
    </sheetView>
  </sheetViews>
  <sheetFormatPr defaultColWidth="9.125" defaultRowHeight="14.25"/>
  <cols>
    <col min="1" max="1" width="11.375" style="224" customWidth="1"/>
    <col min="2" max="2" width="55.25" style="265" customWidth="1"/>
    <col min="3" max="3" width="13.125" style="266" customWidth="1"/>
    <col min="4" max="4" width="9.125" customWidth="1"/>
    <col min="5" max="5" width="47.125" bestFit="1" customWidth="1"/>
    <col min="6" max="229" width="9.125" customWidth="1"/>
  </cols>
  <sheetData>
    <row r="1" spans="1:6" s="264" customFormat="1" ht="18.399999999999999" customHeight="1">
      <c r="A1" s="337" t="s">
        <v>41</v>
      </c>
      <c r="B1" s="337"/>
      <c r="C1" s="267"/>
    </row>
    <row r="2" spans="1:6" s="264" customFormat="1" ht="14.25" customHeight="1">
      <c r="A2" s="340" t="s">
        <v>821</v>
      </c>
      <c r="B2" s="340"/>
      <c r="C2" s="340"/>
    </row>
    <row r="3" spans="1:6" s="264" customFormat="1" ht="24" customHeight="1">
      <c r="A3" s="340"/>
      <c r="B3" s="340"/>
      <c r="C3" s="340"/>
    </row>
    <row r="4" spans="1:6" s="264" customFormat="1" ht="24.75" customHeight="1">
      <c r="A4" s="274"/>
      <c r="B4" s="268"/>
      <c r="C4" s="269" t="s">
        <v>2</v>
      </c>
    </row>
    <row r="5" spans="1:6" s="207" customFormat="1" ht="27.6" customHeight="1">
      <c r="A5" s="60" t="s">
        <v>42</v>
      </c>
      <c r="B5" s="71" t="s">
        <v>4</v>
      </c>
      <c r="C5" s="254" t="s">
        <v>5</v>
      </c>
    </row>
    <row r="6" spans="1:6" s="67" customFormat="1" ht="27.6" customHeight="1">
      <c r="A6" s="343" t="s">
        <v>43</v>
      </c>
      <c r="B6" s="344"/>
      <c r="C6" s="232">
        <v>1385618</v>
      </c>
      <c r="F6" s="273"/>
    </row>
    <row r="7" spans="1:6" s="67" customFormat="1" ht="27.6" customHeight="1">
      <c r="A7" s="255">
        <v>201</v>
      </c>
      <c r="B7" s="256" t="s">
        <v>44</v>
      </c>
      <c r="C7" s="257">
        <v>183795</v>
      </c>
      <c r="F7" s="273"/>
    </row>
    <row r="8" spans="1:6" s="67" customFormat="1" ht="27.6" customHeight="1">
      <c r="A8" s="255">
        <v>20101</v>
      </c>
      <c r="B8" s="256" t="s">
        <v>45</v>
      </c>
      <c r="C8" s="257">
        <v>1443</v>
      </c>
      <c r="F8" s="273"/>
    </row>
    <row r="9" spans="1:6" s="67" customFormat="1" ht="27.6" customHeight="1">
      <c r="A9" s="255">
        <v>2010101</v>
      </c>
      <c r="B9" s="256" t="s">
        <v>46</v>
      </c>
      <c r="C9" s="257">
        <v>1326</v>
      </c>
    </row>
    <row r="10" spans="1:6" s="67" customFormat="1" ht="27.6" customHeight="1">
      <c r="A10" s="255">
        <v>2010103</v>
      </c>
      <c r="B10" s="256" t="s">
        <v>52</v>
      </c>
      <c r="C10" s="257">
        <v>10</v>
      </c>
    </row>
    <row r="11" spans="1:6" s="67" customFormat="1" ht="27.6" customHeight="1">
      <c r="A11" s="255">
        <v>2010104</v>
      </c>
      <c r="B11" s="256" t="s">
        <v>47</v>
      </c>
      <c r="C11" s="257">
        <v>107</v>
      </c>
      <c r="F11" s="273"/>
    </row>
    <row r="12" spans="1:6" s="67" customFormat="1" ht="27.6" customHeight="1">
      <c r="A12" s="255">
        <v>20102</v>
      </c>
      <c r="B12" s="256" t="s">
        <v>48</v>
      </c>
      <c r="C12" s="257">
        <v>1417</v>
      </c>
      <c r="F12" s="273"/>
    </row>
    <row r="13" spans="1:6" s="67" customFormat="1" ht="27.6" customHeight="1">
      <c r="A13" s="255">
        <v>2010201</v>
      </c>
      <c r="B13" s="256" t="s">
        <v>46</v>
      </c>
      <c r="C13" s="257">
        <v>1214</v>
      </c>
    </row>
    <row r="14" spans="1:6" s="67" customFormat="1" ht="27.6" customHeight="1">
      <c r="A14" s="255">
        <v>2010299</v>
      </c>
      <c r="B14" s="256" t="s">
        <v>49</v>
      </c>
      <c r="C14" s="257">
        <v>203</v>
      </c>
      <c r="F14" s="273"/>
    </row>
    <row r="15" spans="1:6" s="67" customFormat="1" ht="27.6" customHeight="1">
      <c r="A15" s="255">
        <v>20103</v>
      </c>
      <c r="B15" s="256" t="s">
        <v>50</v>
      </c>
      <c r="C15" s="257">
        <v>113774</v>
      </c>
      <c r="F15" s="273"/>
    </row>
    <row r="16" spans="1:6" s="67" customFormat="1" ht="27.6" customHeight="1">
      <c r="A16" s="255">
        <v>2010301</v>
      </c>
      <c r="B16" s="256" t="s">
        <v>46</v>
      </c>
      <c r="C16" s="257">
        <v>90393</v>
      </c>
    </row>
    <row r="17" spans="1:6" s="67" customFormat="1" ht="27.6" customHeight="1">
      <c r="A17" s="255">
        <v>2010302</v>
      </c>
      <c r="B17" s="256" t="s">
        <v>51</v>
      </c>
      <c r="C17" s="257">
        <v>581</v>
      </c>
      <c r="F17" s="273"/>
    </row>
    <row r="18" spans="1:6" s="67" customFormat="1" ht="27.6" customHeight="1">
      <c r="A18" s="255">
        <v>2010303</v>
      </c>
      <c r="B18" s="256" t="s">
        <v>52</v>
      </c>
      <c r="C18" s="257">
        <v>13400</v>
      </c>
      <c r="F18" s="273"/>
    </row>
    <row r="19" spans="1:6" s="67" customFormat="1" ht="27.6" customHeight="1">
      <c r="A19" s="255">
        <v>2010350</v>
      </c>
      <c r="B19" s="256" t="s">
        <v>53</v>
      </c>
      <c r="C19" s="257">
        <v>8482</v>
      </c>
    </row>
    <row r="20" spans="1:6" s="67" customFormat="1" ht="27.6" customHeight="1">
      <c r="A20" s="255">
        <v>2010399</v>
      </c>
      <c r="B20" s="256" t="s">
        <v>54</v>
      </c>
      <c r="C20" s="257">
        <v>918</v>
      </c>
      <c r="F20" s="273"/>
    </row>
    <row r="21" spans="1:6" s="67" customFormat="1" ht="27.6" customHeight="1">
      <c r="A21" s="255">
        <v>20104</v>
      </c>
      <c r="B21" s="256" t="s">
        <v>55</v>
      </c>
      <c r="C21" s="257">
        <v>2967</v>
      </c>
      <c r="F21" s="273"/>
    </row>
    <row r="22" spans="1:6" s="67" customFormat="1" ht="27.6" customHeight="1">
      <c r="A22" s="255">
        <v>2010401</v>
      </c>
      <c r="B22" s="256" t="s">
        <v>46</v>
      </c>
      <c r="C22" s="257">
        <v>2967</v>
      </c>
    </row>
    <row r="23" spans="1:6" s="67" customFormat="1" ht="27.6" customHeight="1">
      <c r="A23" s="255">
        <v>20105</v>
      </c>
      <c r="B23" s="256" t="s">
        <v>56</v>
      </c>
      <c r="C23" s="257">
        <v>927</v>
      </c>
    </row>
    <row r="24" spans="1:6" s="67" customFormat="1" ht="27.6" customHeight="1">
      <c r="A24" s="255">
        <v>2010501</v>
      </c>
      <c r="B24" s="256" t="s">
        <v>46</v>
      </c>
      <c r="C24" s="257">
        <v>878</v>
      </c>
    </row>
    <row r="25" spans="1:6" s="67" customFormat="1" ht="27.6" customHeight="1">
      <c r="A25" s="255">
        <v>2010505</v>
      </c>
      <c r="B25" s="256" t="s">
        <v>57</v>
      </c>
      <c r="C25" s="257">
        <v>43</v>
      </c>
    </row>
    <row r="26" spans="1:6" s="67" customFormat="1" ht="27.6" customHeight="1">
      <c r="A26" s="255">
        <v>2010507</v>
      </c>
      <c r="B26" s="256" t="s">
        <v>58</v>
      </c>
      <c r="C26" s="257">
        <v>6</v>
      </c>
      <c r="F26" s="273"/>
    </row>
    <row r="27" spans="1:6" s="67" customFormat="1" ht="27.6" customHeight="1">
      <c r="A27" s="255">
        <v>20106</v>
      </c>
      <c r="B27" s="256" t="s">
        <v>59</v>
      </c>
      <c r="C27" s="257">
        <v>3472</v>
      </c>
      <c r="F27" s="273"/>
    </row>
    <row r="28" spans="1:6" s="67" customFormat="1" ht="27.6" customHeight="1">
      <c r="A28" s="255">
        <v>2010601</v>
      </c>
      <c r="B28" s="256" t="s">
        <v>46</v>
      </c>
      <c r="C28" s="257">
        <v>3205</v>
      </c>
    </row>
    <row r="29" spans="1:6" s="67" customFormat="1" ht="27.6" customHeight="1">
      <c r="A29" s="255">
        <v>2010650</v>
      </c>
      <c r="B29" s="256" t="s">
        <v>53</v>
      </c>
      <c r="C29" s="257">
        <v>57</v>
      </c>
    </row>
    <row r="30" spans="1:6" s="67" customFormat="1" ht="27.6" customHeight="1">
      <c r="A30" s="255">
        <v>2010699</v>
      </c>
      <c r="B30" s="256" t="s">
        <v>60</v>
      </c>
      <c r="C30" s="257">
        <v>210</v>
      </c>
      <c r="F30" s="273"/>
    </row>
    <row r="31" spans="1:6" s="67" customFormat="1" ht="27.6" customHeight="1">
      <c r="A31" s="255">
        <v>20108</v>
      </c>
      <c r="B31" s="256" t="s">
        <v>61</v>
      </c>
      <c r="C31" s="257">
        <v>1464</v>
      </c>
      <c r="F31" s="273"/>
    </row>
    <row r="32" spans="1:6" s="67" customFormat="1" ht="27.6" customHeight="1">
      <c r="A32" s="255">
        <v>2010801</v>
      </c>
      <c r="B32" s="256" t="s">
        <v>46</v>
      </c>
      <c r="C32" s="257">
        <v>1464</v>
      </c>
      <c r="F32" s="273"/>
    </row>
    <row r="33" spans="1:6" s="67" customFormat="1" ht="27.6" customHeight="1">
      <c r="A33" s="255">
        <v>20111</v>
      </c>
      <c r="B33" s="256" t="s">
        <v>62</v>
      </c>
      <c r="C33" s="257">
        <v>3475</v>
      </c>
      <c r="F33" s="273"/>
    </row>
    <row r="34" spans="1:6" s="67" customFormat="1" ht="27.6" customHeight="1">
      <c r="A34" s="255">
        <v>2011101</v>
      </c>
      <c r="B34" s="256" t="s">
        <v>46</v>
      </c>
      <c r="C34" s="257">
        <v>2956</v>
      </c>
    </row>
    <row r="35" spans="1:6" s="67" customFormat="1" ht="27.6" customHeight="1">
      <c r="A35" s="255">
        <v>2011102</v>
      </c>
      <c r="B35" s="256" t="s">
        <v>51</v>
      </c>
      <c r="C35" s="257">
        <v>291</v>
      </c>
    </row>
    <row r="36" spans="1:6" s="67" customFormat="1" ht="27.6" customHeight="1">
      <c r="A36" s="255">
        <v>2011199</v>
      </c>
      <c r="B36" s="256" t="s">
        <v>63</v>
      </c>
      <c r="C36" s="257">
        <v>228</v>
      </c>
      <c r="F36" s="273"/>
    </row>
    <row r="37" spans="1:6" s="67" customFormat="1" ht="27.6" customHeight="1">
      <c r="A37" s="255">
        <v>20113</v>
      </c>
      <c r="B37" s="256" t="s">
        <v>64</v>
      </c>
      <c r="C37" s="257">
        <v>7234</v>
      </c>
      <c r="F37" s="273"/>
    </row>
    <row r="38" spans="1:6" s="67" customFormat="1" ht="27.6" customHeight="1">
      <c r="A38" s="255">
        <v>2011301</v>
      </c>
      <c r="B38" s="256" t="s">
        <v>46</v>
      </c>
      <c r="C38" s="257">
        <v>1961</v>
      </c>
    </row>
    <row r="39" spans="1:6" s="67" customFormat="1" ht="27.6" customHeight="1">
      <c r="A39" s="255">
        <v>2011308</v>
      </c>
      <c r="B39" s="256" t="s">
        <v>65</v>
      </c>
      <c r="C39" s="257">
        <v>617</v>
      </c>
      <c r="F39" s="273"/>
    </row>
    <row r="40" spans="1:6" s="67" customFormat="1" ht="27.6" customHeight="1">
      <c r="A40" s="255">
        <v>2011399</v>
      </c>
      <c r="B40" s="256" t="s">
        <v>66</v>
      </c>
      <c r="C40" s="257">
        <v>4656</v>
      </c>
    </row>
    <row r="41" spans="1:6" s="67" customFormat="1" ht="27.6" customHeight="1">
      <c r="A41" s="255">
        <v>20126</v>
      </c>
      <c r="B41" s="256" t="s">
        <v>67</v>
      </c>
      <c r="C41" s="257">
        <v>398</v>
      </c>
    </row>
    <row r="42" spans="1:6" s="67" customFormat="1" ht="27.6" customHeight="1">
      <c r="A42" s="255">
        <v>2012604</v>
      </c>
      <c r="B42" s="256" t="s">
        <v>68</v>
      </c>
      <c r="C42" s="257">
        <v>398</v>
      </c>
    </row>
    <row r="43" spans="1:6" s="67" customFormat="1" ht="27.6" customHeight="1">
      <c r="A43" s="255">
        <v>20128</v>
      </c>
      <c r="B43" s="256" t="s">
        <v>69</v>
      </c>
      <c r="C43" s="257">
        <v>295</v>
      </c>
    </row>
    <row r="44" spans="1:6" s="67" customFormat="1" ht="27.6" customHeight="1">
      <c r="A44" s="255">
        <v>2012801</v>
      </c>
      <c r="B44" s="256" t="s">
        <v>46</v>
      </c>
      <c r="C44" s="257">
        <v>295</v>
      </c>
      <c r="F44" s="273"/>
    </row>
    <row r="45" spans="1:6" s="67" customFormat="1" ht="27.6" customHeight="1">
      <c r="A45" s="255">
        <v>20129</v>
      </c>
      <c r="B45" s="256" t="s">
        <v>70</v>
      </c>
      <c r="C45" s="257">
        <v>1271</v>
      </c>
    </row>
    <row r="46" spans="1:6" s="67" customFormat="1" ht="27.6" customHeight="1">
      <c r="A46" s="255">
        <v>2012901</v>
      </c>
      <c r="B46" s="256" t="s">
        <v>46</v>
      </c>
      <c r="C46" s="257">
        <v>574</v>
      </c>
    </row>
    <row r="47" spans="1:6" s="67" customFormat="1" ht="27.6" customHeight="1">
      <c r="A47" s="255">
        <v>2012906</v>
      </c>
      <c r="B47" s="256" t="s">
        <v>71</v>
      </c>
      <c r="C47" s="257">
        <v>697</v>
      </c>
      <c r="F47" s="273"/>
    </row>
    <row r="48" spans="1:6" s="67" customFormat="1" ht="27.6" customHeight="1">
      <c r="A48" s="255">
        <v>20131</v>
      </c>
      <c r="B48" s="256" t="s">
        <v>72</v>
      </c>
      <c r="C48" s="257">
        <v>2370</v>
      </c>
      <c r="F48" s="273"/>
    </row>
    <row r="49" spans="1:6" s="67" customFormat="1" ht="27.6" customHeight="1">
      <c r="A49" s="255">
        <v>2013101</v>
      </c>
      <c r="B49" s="256" t="s">
        <v>46</v>
      </c>
      <c r="C49" s="257">
        <v>1806</v>
      </c>
    </row>
    <row r="50" spans="1:6" s="67" customFormat="1" ht="27.6" customHeight="1">
      <c r="A50" s="255">
        <v>2013105</v>
      </c>
      <c r="B50" s="256" t="s">
        <v>404</v>
      </c>
      <c r="C50" s="257">
        <v>220</v>
      </c>
    </row>
    <row r="51" spans="1:6" s="67" customFormat="1" ht="27.6" customHeight="1">
      <c r="A51" s="255">
        <v>2013150</v>
      </c>
      <c r="B51" s="256" t="s">
        <v>53</v>
      </c>
      <c r="C51" s="257">
        <v>344</v>
      </c>
      <c r="F51" s="273"/>
    </row>
    <row r="52" spans="1:6" s="67" customFormat="1" ht="27.6" customHeight="1">
      <c r="A52" s="255">
        <v>20132</v>
      </c>
      <c r="B52" s="256" t="s">
        <v>73</v>
      </c>
      <c r="C52" s="257">
        <v>2232</v>
      </c>
      <c r="F52" s="273"/>
    </row>
    <row r="53" spans="1:6" s="67" customFormat="1" ht="27.6" customHeight="1">
      <c r="A53" s="255">
        <v>2013201</v>
      </c>
      <c r="B53" s="256" t="s">
        <v>46</v>
      </c>
      <c r="C53" s="257">
        <v>1259</v>
      </c>
    </row>
    <row r="54" spans="1:6" s="67" customFormat="1" ht="27.6" customHeight="1">
      <c r="A54" s="255">
        <v>2013299</v>
      </c>
      <c r="B54" s="256" t="s">
        <v>74</v>
      </c>
      <c r="C54" s="257">
        <v>973</v>
      </c>
      <c r="F54" s="273"/>
    </row>
    <row r="55" spans="1:6" s="67" customFormat="1" ht="27.6" customHeight="1">
      <c r="A55" s="255">
        <v>20133</v>
      </c>
      <c r="B55" s="256" t="s">
        <v>75</v>
      </c>
      <c r="C55" s="257">
        <v>2064</v>
      </c>
      <c r="F55" s="273"/>
    </row>
    <row r="56" spans="1:6" s="67" customFormat="1" ht="27.6" customHeight="1">
      <c r="A56" s="255">
        <v>2013301</v>
      </c>
      <c r="B56" s="256" t="s">
        <v>46</v>
      </c>
      <c r="C56" s="257">
        <v>1146</v>
      </c>
    </row>
    <row r="57" spans="1:6" s="67" customFormat="1" ht="27.6" customHeight="1">
      <c r="A57" s="255">
        <v>2013399</v>
      </c>
      <c r="B57" s="256" t="s">
        <v>76</v>
      </c>
      <c r="C57" s="257">
        <v>918</v>
      </c>
    </row>
    <row r="58" spans="1:6" s="67" customFormat="1" ht="27.6" customHeight="1">
      <c r="A58" s="255">
        <v>20134</v>
      </c>
      <c r="B58" s="256" t="s">
        <v>77</v>
      </c>
      <c r="C58" s="257">
        <v>713</v>
      </c>
    </row>
    <row r="59" spans="1:6" s="67" customFormat="1" ht="27.6" customHeight="1">
      <c r="A59" s="255">
        <v>2013401</v>
      </c>
      <c r="B59" s="256" t="s">
        <v>46</v>
      </c>
      <c r="C59" s="257">
        <v>713</v>
      </c>
      <c r="F59" s="273"/>
    </row>
    <row r="60" spans="1:6" s="67" customFormat="1" ht="27.6" customHeight="1">
      <c r="A60" s="255">
        <v>20136</v>
      </c>
      <c r="B60" s="256" t="s">
        <v>78</v>
      </c>
      <c r="C60" s="257">
        <v>3992</v>
      </c>
      <c r="F60" s="273"/>
    </row>
    <row r="61" spans="1:6" s="67" customFormat="1" ht="27.6" customHeight="1">
      <c r="A61" s="255">
        <v>2013601</v>
      </c>
      <c r="B61" s="256" t="s">
        <v>46</v>
      </c>
      <c r="C61" s="257">
        <v>1826</v>
      </c>
    </row>
    <row r="62" spans="1:6" s="67" customFormat="1" ht="27.6" customHeight="1">
      <c r="A62" s="255">
        <v>2013602</v>
      </c>
      <c r="B62" s="256" t="s">
        <v>51</v>
      </c>
      <c r="C62" s="257">
        <v>37</v>
      </c>
    </row>
    <row r="63" spans="1:6" s="67" customFormat="1" ht="27.6" customHeight="1">
      <c r="A63" s="255">
        <v>2013650</v>
      </c>
      <c r="B63" s="256" t="s">
        <v>53</v>
      </c>
      <c r="C63" s="257">
        <v>314</v>
      </c>
      <c r="F63" s="273"/>
    </row>
    <row r="64" spans="1:6" s="67" customFormat="1" ht="27.6" customHeight="1">
      <c r="A64" s="255">
        <v>2013699</v>
      </c>
      <c r="B64" s="256" t="s">
        <v>79</v>
      </c>
      <c r="C64" s="257">
        <v>1815</v>
      </c>
      <c r="F64" s="273"/>
    </row>
    <row r="65" spans="1:6" s="67" customFormat="1" ht="27.6" customHeight="1">
      <c r="A65" s="255">
        <v>20138</v>
      </c>
      <c r="B65" s="256" t="s">
        <v>80</v>
      </c>
      <c r="C65" s="257">
        <v>8266</v>
      </c>
      <c r="F65" s="273"/>
    </row>
    <row r="66" spans="1:6" s="67" customFormat="1" ht="27.6" customHeight="1">
      <c r="A66" s="255">
        <v>2013801</v>
      </c>
      <c r="B66" s="256" t="s">
        <v>46</v>
      </c>
      <c r="C66" s="257">
        <v>6401</v>
      </c>
    </row>
    <row r="67" spans="1:6" s="67" customFormat="1" ht="27.6" customHeight="1">
      <c r="A67" s="255">
        <v>2013805</v>
      </c>
      <c r="B67" s="256" t="s">
        <v>81</v>
      </c>
      <c r="C67" s="257">
        <v>20</v>
      </c>
    </row>
    <row r="68" spans="1:6" s="67" customFormat="1" ht="27.6" customHeight="1">
      <c r="A68" s="255">
        <v>2013808</v>
      </c>
      <c r="B68" s="256" t="s">
        <v>405</v>
      </c>
      <c r="C68" s="257">
        <v>26</v>
      </c>
    </row>
    <row r="69" spans="1:6" s="67" customFormat="1" ht="27.6" customHeight="1">
      <c r="A69" s="255">
        <v>2013810</v>
      </c>
      <c r="B69" s="256" t="s">
        <v>406</v>
      </c>
      <c r="C69" s="257">
        <v>14</v>
      </c>
    </row>
    <row r="70" spans="1:6" s="67" customFormat="1" ht="27.6" customHeight="1">
      <c r="A70" s="255">
        <v>2013816</v>
      </c>
      <c r="B70" s="256" t="s">
        <v>82</v>
      </c>
      <c r="C70" s="257">
        <v>161</v>
      </c>
      <c r="F70" s="273"/>
    </row>
    <row r="71" spans="1:6" s="67" customFormat="1" ht="27.6" customHeight="1">
      <c r="A71" s="255">
        <v>2013850</v>
      </c>
      <c r="B71" s="256" t="s">
        <v>53</v>
      </c>
      <c r="C71" s="257">
        <v>1422</v>
      </c>
    </row>
    <row r="72" spans="1:6" s="67" customFormat="1" ht="27.6" customHeight="1">
      <c r="A72" s="255">
        <v>2013899</v>
      </c>
      <c r="B72" s="256" t="s">
        <v>83</v>
      </c>
      <c r="C72" s="257">
        <v>222</v>
      </c>
    </row>
    <row r="73" spans="1:6" s="67" customFormat="1" ht="27.6" customHeight="1">
      <c r="A73" s="255">
        <v>20139</v>
      </c>
      <c r="B73" s="256" t="s">
        <v>84</v>
      </c>
      <c r="C73" s="257">
        <v>288</v>
      </c>
    </row>
    <row r="74" spans="1:6" s="67" customFormat="1" ht="27.6" customHeight="1">
      <c r="A74" s="255">
        <v>2013999</v>
      </c>
      <c r="B74" s="256" t="s">
        <v>876</v>
      </c>
      <c r="C74" s="257">
        <v>288</v>
      </c>
      <c r="F74" s="273"/>
    </row>
    <row r="75" spans="1:6" s="67" customFormat="1" ht="27.6" customHeight="1">
      <c r="A75" s="255">
        <v>20140</v>
      </c>
      <c r="B75" s="256" t="s">
        <v>85</v>
      </c>
      <c r="C75" s="257">
        <v>1545</v>
      </c>
      <c r="F75" s="273"/>
    </row>
    <row r="76" spans="1:6" s="67" customFormat="1" ht="27.6" customHeight="1">
      <c r="A76" s="255">
        <v>2014001</v>
      </c>
      <c r="B76" s="256" t="s">
        <v>46</v>
      </c>
      <c r="C76" s="257">
        <v>1312</v>
      </c>
    </row>
    <row r="77" spans="1:6" s="67" customFormat="1" ht="27.6" customHeight="1">
      <c r="A77" s="255">
        <v>2014099</v>
      </c>
      <c r="B77" s="256" t="s">
        <v>86</v>
      </c>
      <c r="C77" s="257">
        <v>233</v>
      </c>
      <c r="F77" s="273"/>
    </row>
    <row r="78" spans="1:6" s="67" customFormat="1" ht="27.6" customHeight="1">
      <c r="A78" s="255">
        <v>20199</v>
      </c>
      <c r="B78" s="256" t="s">
        <v>87</v>
      </c>
      <c r="C78" s="257">
        <v>24188</v>
      </c>
      <c r="F78" s="273"/>
    </row>
    <row r="79" spans="1:6" s="67" customFormat="1" ht="27.6" customHeight="1">
      <c r="A79" s="255">
        <v>2019999</v>
      </c>
      <c r="B79" s="256" t="s">
        <v>88</v>
      </c>
      <c r="C79" s="257">
        <v>24188</v>
      </c>
    </row>
    <row r="80" spans="1:6" s="67" customFormat="1" ht="27.6" customHeight="1">
      <c r="A80" s="255">
        <v>203</v>
      </c>
      <c r="B80" s="256" t="s">
        <v>89</v>
      </c>
      <c r="C80" s="257">
        <v>548</v>
      </c>
    </row>
    <row r="81" spans="1:6" s="67" customFormat="1" ht="27.6" customHeight="1">
      <c r="A81" s="255">
        <v>20306</v>
      </c>
      <c r="B81" s="256" t="s">
        <v>90</v>
      </c>
      <c r="C81" s="257">
        <v>548</v>
      </c>
    </row>
    <row r="82" spans="1:6" s="67" customFormat="1" ht="27.6" customHeight="1">
      <c r="A82" s="255">
        <v>2030601</v>
      </c>
      <c r="B82" s="256" t="s">
        <v>91</v>
      </c>
      <c r="C82" s="257">
        <v>317</v>
      </c>
    </row>
    <row r="83" spans="1:6" s="67" customFormat="1" ht="27.6" customHeight="1">
      <c r="A83" s="255">
        <v>2030607</v>
      </c>
      <c r="B83" s="256" t="s">
        <v>407</v>
      </c>
      <c r="C83" s="257">
        <v>231</v>
      </c>
      <c r="F83" s="273"/>
    </row>
    <row r="84" spans="1:6" s="67" customFormat="1" ht="27.6" customHeight="1">
      <c r="A84" s="255">
        <v>204</v>
      </c>
      <c r="B84" s="256" t="s">
        <v>92</v>
      </c>
      <c r="C84" s="257">
        <v>43785</v>
      </c>
      <c r="F84" s="273"/>
    </row>
    <row r="85" spans="1:6" s="67" customFormat="1" ht="27.6" customHeight="1">
      <c r="A85" s="255">
        <v>20402</v>
      </c>
      <c r="B85" s="256" t="s">
        <v>93</v>
      </c>
      <c r="C85" s="257">
        <v>32975</v>
      </c>
      <c r="F85" s="273"/>
    </row>
    <row r="86" spans="1:6" s="67" customFormat="1" ht="27.6" customHeight="1">
      <c r="A86" s="255">
        <v>2040201</v>
      </c>
      <c r="B86" s="256" t="s">
        <v>46</v>
      </c>
      <c r="C86" s="257">
        <v>21437</v>
      </c>
    </row>
    <row r="87" spans="1:6" s="67" customFormat="1" ht="27.6" customHeight="1">
      <c r="A87" s="255">
        <v>2040220</v>
      </c>
      <c r="B87" s="256" t="s">
        <v>94</v>
      </c>
      <c r="C87" s="257">
        <v>425</v>
      </c>
    </row>
    <row r="88" spans="1:6" s="67" customFormat="1" ht="27.6" customHeight="1">
      <c r="A88" s="255">
        <v>2040250</v>
      </c>
      <c r="B88" s="256" t="s">
        <v>53</v>
      </c>
      <c r="C88" s="257">
        <v>767</v>
      </c>
      <c r="F88" s="273"/>
    </row>
    <row r="89" spans="1:6" s="67" customFormat="1" ht="27.6" customHeight="1">
      <c r="A89" s="255">
        <v>2040299</v>
      </c>
      <c r="B89" s="256" t="s">
        <v>95</v>
      </c>
      <c r="C89" s="257">
        <v>10346</v>
      </c>
      <c r="F89" s="273"/>
    </row>
    <row r="90" spans="1:6" s="67" customFormat="1" ht="27.6" customHeight="1">
      <c r="A90" s="255">
        <v>20404</v>
      </c>
      <c r="B90" s="256" t="s">
        <v>96</v>
      </c>
      <c r="C90" s="257">
        <v>2388</v>
      </c>
      <c r="F90" s="273"/>
    </row>
    <row r="91" spans="1:6" s="67" customFormat="1" ht="27.6" customHeight="1">
      <c r="A91" s="255">
        <v>2040401</v>
      </c>
      <c r="B91" s="256" t="s">
        <v>46</v>
      </c>
      <c r="C91" s="257">
        <v>1970</v>
      </c>
    </row>
    <row r="92" spans="1:6" s="67" customFormat="1" ht="27.6" customHeight="1">
      <c r="A92" s="255">
        <v>2040402</v>
      </c>
      <c r="B92" s="256" t="s">
        <v>51</v>
      </c>
      <c r="C92" s="257">
        <v>18</v>
      </c>
    </row>
    <row r="93" spans="1:6" s="67" customFormat="1" ht="27.6" customHeight="1">
      <c r="A93" s="255">
        <v>2040450</v>
      </c>
      <c r="B93" s="256" t="s">
        <v>53</v>
      </c>
      <c r="C93" s="257">
        <v>235</v>
      </c>
    </row>
    <row r="94" spans="1:6" s="67" customFormat="1" ht="27.6" customHeight="1">
      <c r="A94" s="255">
        <v>2040499</v>
      </c>
      <c r="B94" s="256" t="s">
        <v>97</v>
      </c>
      <c r="C94" s="257">
        <v>165</v>
      </c>
      <c r="F94" s="273"/>
    </row>
    <row r="95" spans="1:6" s="67" customFormat="1" ht="27.6" customHeight="1">
      <c r="A95" s="255">
        <v>20405</v>
      </c>
      <c r="B95" s="256" t="s">
        <v>98</v>
      </c>
      <c r="C95" s="257">
        <v>5934</v>
      </c>
      <c r="F95" s="273"/>
    </row>
    <row r="96" spans="1:6" s="67" customFormat="1" ht="27.6" customHeight="1">
      <c r="A96" s="255">
        <v>2040501</v>
      </c>
      <c r="B96" s="256" t="s">
        <v>46</v>
      </c>
      <c r="C96" s="257">
        <v>5385</v>
      </c>
    </row>
    <row r="97" spans="1:6" s="67" customFormat="1" ht="27.6" customHeight="1">
      <c r="A97" s="255">
        <v>2040504</v>
      </c>
      <c r="B97" s="256" t="s">
        <v>877</v>
      </c>
      <c r="C97" s="257">
        <v>178</v>
      </c>
    </row>
    <row r="98" spans="1:6" s="67" customFormat="1" ht="27.6" customHeight="1">
      <c r="A98" s="255">
        <v>2040550</v>
      </c>
      <c r="B98" s="256" t="s">
        <v>53</v>
      </c>
      <c r="C98" s="257">
        <v>371</v>
      </c>
      <c r="F98" s="273"/>
    </row>
    <row r="99" spans="1:6" s="67" customFormat="1" ht="27.6" customHeight="1">
      <c r="A99" s="255">
        <v>20406</v>
      </c>
      <c r="B99" s="256" t="s">
        <v>99</v>
      </c>
      <c r="C99" s="257">
        <v>2272</v>
      </c>
      <c r="F99" s="273"/>
    </row>
    <row r="100" spans="1:6" s="67" customFormat="1" ht="27.6" customHeight="1">
      <c r="A100" s="255">
        <v>2040601</v>
      </c>
      <c r="B100" s="256" t="s">
        <v>46</v>
      </c>
      <c r="C100" s="257">
        <v>2182</v>
      </c>
    </row>
    <row r="101" spans="1:6" s="67" customFormat="1" ht="27.6" customHeight="1">
      <c r="A101" s="255">
        <v>2040607</v>
      </c>
      <c r="B101" s="256" t="s">
        <v>101</v>
      </c>
      <c r="C101" s="257">
        <v>20</v>
      </c>
    </row>
    <row r="102" spans="1:6" s="67" customFormat="1" ht="27.6" customHeight="1">
      <c r="A102" s="255">
        <v>2040699</v>
      </c>
      <c r="B102" s="256" t="s">
        <v>102</v>
      </c>
      <c r="C102" s="257">
        <v>70</v>
      </c>
    </row>
    <row r="103" spans="1:6" s="67" customFormat="1" ht="27.6" customHeight="1">
      <c r="A103" s="255">
        <v>20499</v>
      </c>
      <c r="B103" s="256" t="s">
        <v>103</v>
      </c>
      <c r="C103" s="257">
        <v>216</v>
      </c>
    </row>
    <row r="104" spans="1:6" s="67" customFormat="1" ht="27.6" customHeight="1">
      <c r="A104" s="255">
        <v>2049999</v>
      </c>
      <c r="B104" s="256" t="s">
        <v>104</v>
      </c>
      <c r="C104" s="257">
        <v>216</v>
      </c>
      <c r="F104" s="273"/>
    </row>
    <row r="105" spans="1:6" s="67" customFormat="1" ht="27.6" customHeight="1">
      <c r="A105" s="255">
        <v>205</v>
      </c>
      <c r="B105" s="256" t="s">
        <v>105</v>
      </c>
      <c r="C105" s="257">
        <v>375874</v>
      </c>
      <c r="F105" s="273"/>
    </row>
    <row r="106" spans="1:6" s="67" customFormat="1" ht="27.6" customHeight="1">
      <c r="A106" s="255">
        <v>20501</v>
      </c>
      <c r="B106" s="256" t="s">
        <v>106</v>
      </c>
      <c r="C106" s="257">
        <v>3389</v>
      </c>
      <c r="F106" s="273"/>
    </row>
    <row r="107" spans="1:6" s="67" customFormat="1" ht="27.6" customHeight="1">
      <c r="A107" s="255">
        <v>2050101</v>
      </c>
      <c r="B107" s="256" t="s">
        <v>46</v>
      </c>
      <c r="C107" s="257">
        <v>3389</v>
      </c>
      <c r="F107" s="273"/>
    </row>
    <row r="108" spans="1:6" s="67" customFormat="1" ht="27.6" customHeight="1">
      <c r="A108" s="255">
        <v>20502</v>
      </c>
      <c r="B108" s="256" t="s">
        <v>107</v>
      </c>
      <c r="C108" s="257">
        <v>324807</v>
      </c>
      <c r="F108" s="273"/>
    </row>
    <row r="109" spans="1:6" s="67" customFormat="1" ht="27.6" customHeight="1">
      <c r="A109" s="255">
        <v>2050201</v>
      </c>
      <c r="B109" s="256" t="s">
        <v>108</v>
      </c>
      <c r="C109" s="257">
        <v>30066</v>
      </c>
      <c r="F109" s="273"/>
    </row>
    <row r="110" spans="1:6" s="67" customFormat="1" ht="27.6" customHeight="1">
      <c r="A110" s="255">
        <v>2050202</v>
      </c>
      <c r="B110" s="256" t="s">
        <v>109</v>
      </c>
      <c r="C110" s="257">
        <v>132922</v>
      </c>
      <c r="F110" s="273"/>
    </row>
    <row r="111" spans="1:6" s="67" customFormat="1" ht="27.6" customHeight="1">
      <c r="A111" s="255">
        <v>2050203</v>
      </c>
      <c r="B111" s="256" t="s">
        <v>110</v>
      </c>
      <c r="C111" s="257">
        <v>67489</v>
      </c>
      <c r="F111" s="273"/>
    </row>
    <row r="112" spans="1:6" s="67" customFormat="1" ht="27.6" customHeight="1">
      <c r="A112" s="255">
        <v>2050204</v>
      </c>
      <c r="B112" s="256" t="s">
        <v>111</v>
      </c>
      <c r="C112" s="257">
        <v>46341</v>
      </c>
    </row>
    <row r="113" spans="1:6" s="67" customFormat="1" ht="27.6" customHeight="1">
      <c r="A113" s="255">
        <v>2050205</v>
      </c>
      <c r="B113" s="256" t="s">
        <v>878</v>
      </c>
      <c r="C113" s="257">
        <v>66</v>
      </c>
      <c r="F113" s="273"/>
    </row>
    <row r="114" spans="1:6" s="67" customFormat="1" ht="27.6" customHeight="1">
      <c r="A114" s="255">
        <v>2050299</v>
      </c>
      <c r="B114" s="256" t="s">
        <v>112</v>
      </c>
      <c r="C114" s="257">
        <v>47923</v>
      </c>
      <c r="F114" s="273"/>
    </row>
    <row r="115" spans="1:6" s="67" customFormat="1" ht="27.6" customHeight="1">
      <c r="A115" s="255">
        <v>20503</v>
      </c>
      <c r="B115" s="256" t="s">
        <v>113</v>
      </c>
      <c r="C115" s="257">
        <v>22837</v>
      </c>
      <c r="F115" s="273"/>
    </row>
    <row r="116" spans="1:6" s="67" customFormat="1" ht="27.6" customHeight="1">
      <c r="A116" s="255">
        <v>2050302</v>
      </c>
      <c r="B116" s="256" t="s">
        <v>114</v>
      </c>
      <c r="C116" s="257">
        <v>6257</v>
      </c>
      <c r="F116" s="273"/>
    </row>
    <row r="117" spans="1:6" s="67" customFormat="1" ht="27.6" customHeight="1">
      <c r="A117" s="255">
        <v>2050303</v>
      </c>
      <c r="B117" s="256" t="s">
        <v>115</v>
      </c>
      <c r="C117" s="257">
        <v>3005</v>
      </c>
      <c r="F117" s="273"/>
    </row>
    <row r="118" spans="1:6" s="67" customFormat="1" ht="27.6" customHeight="1">
      <c r="A118" s="255">
        <v>2050399</v>
      </c>
      <c r="B118" s="256" t="s">
        <v>116</v>
      </c>
      <c r="C118" s="257">
        <v>13575</v>
      </c>
    </row>
    <row r="119" spans="1:6" s="67" customFormat="1" ht="27.6" customHeight="1">
      <c r="A119" s="255">
        <v>20504</v>
      </c>
      <c r="B119" s="256" t="s">
        <v>117</v>
      </c>
      <c r="C119" s="257">
        <v>869</v>
      </c>
    </row>
    <row r="120" spans="1:6" s="67" customFormat="1" ht="27.6" customHeight="1">
      <c r="A120" s="255">
        <v>2050499</v>
      </c>
      <c r="B120" s="256" t="s">
        <v>118</v>
      </c>
      <c r="C120" s="257">
        <v>869</v>
      </c>
      <c r="F120" s="273"/>
    </row>
    <row r="121" spans="1:6" s="67" customFormat="1" ht="27.6" customHeight="1">
      <c r="A121" s="255">
        <v>20507</v>
      </c>
      <c r="B121" s="256" t="s">
        <v>119</v>
      </c>
      <c r="C121" s="257">
        <v>2966</v>
      </c>
      <c r="F121" s="273"/>
    </row>
    <row r="122" spans="1:6" s="67" customFormat="1" ht="27.6" customHeight="1">
      <c r="A122" s="255">
        <v>2050701</v>
      </c>
      <c r="B122" s="256" t="s">
        <v>120</v>
      </c>
      <c r="C122" s="257">
        <v>2925</v>
      </c>
    </row>
    <row r="123" spans="1:6" s="67" customFormat="1" ht="27.6" customHeight="1">
      <c r="A123" s="255">
        <v>2050799</v>
      </c>
      <c r="B123" s="256" t="s">
        <v>879</v>
      </c>
      <c r="C123" s="257">
        <v>41</v>
      </c>
      <c r="F123" s="273"/>
    </row>
    <row r="124" spans="1:6" s="67" customFormat="1" ht="27.6" customHeight="1">
      <c r="A124" s="255">
        <v>20508</v>
      </c>
      <c r="B124" s="256" t="s">
        <v>121</v>
      </c>
      <c r="C124" s="257">
        <v>2165</v>
      </c>
      <c r="F124" s="273"/>
    </row>
    <row r="125" spans="1:6" s="67" customFormat="1" ht="27.6" customHeight="1">
      <c r="A125" s="255">
        <v>2050801</v>
      </c>
      <c r="B125" s="256" t="s">
        <v>122</v>
      </c>
      <c r="C125" s="257">
        <v>1020</v>
      </c>
      <c r="F125" s="273"/>
    </row>
    <row r="126" spans="1:6" s="67" customFormat="1" ht="27.6" customHeight="1">
      <c r="A126" s="255">
        <v>2050802</v>
      </c>
      <c r="B126" s="256" t="s">
        <v>123</v>
      </c>
      <c r="C126" s="257">
        <v>1145</v>
      </c>
      <c r="F126" s="273"/>
    </row>
    <row r="127" spans="1:6" s="67" customFormat="1" ht="27.6" customHeight="1">
      <c r="A127" s="255">
        <v>20509</v>
      </c>
      <c r="B127" s="256" t="s">
        <v>124</v>
      </c>
      <c r="C127" s="257">
        <v>17630</v>
      </c>
    </row>
    <row r="128" spans="1:6" s="67" customFormat="1" ht="27.6" customHeight="1">
      <c r="A128" s="255">
        <v>2050903</v>
      </c>
      <c r="B128" s="256" t="s">
        <v>408</v>
      </c>
      <c r="C128" s="257">
        <v>40</v>
      </c>
      <c r="F128" s="273"/>
    </row>
    <row r="129" spans="1:6" s="67" customFormat="1" ht="27.6" customHeight="1">
      <c r="A129" s="255">
        <v>2050905</v>
      </c>
      <c r="B129" s="256" t="s">
        <v>125</v>
      </c>
      <c r="C129" s="257">
        <v>4420</v>
      </c>
      <c r="F129" s="273"/>
    </row>
    <row r="130" spans="1:6" s="67" customFormat="1" ht="27.6" customHeight="1">
      <c r="A130" s="255">
        <v>2050999</v>
      </c>
      <c r="B130" s="256" t="s">
        <v>126</v>
      </c>
      <c r="C130" s="257">
        <v>13170</v>
      </c>
      <c r="F130" s="273"/>
    </row>
    <row r="131" spans="1:6" s="67" customFormat="1" ht="27.6" customHeight="1">
      <c r="A131" s="255">
        <v>20599</v>
      </c>
      <c r="B131" s="256" t="s">
        <v>127</v>
      </c>
      <c r="C131" s="257">
        <v>1211</v>
      </c>
      <c r="F131" s="273"/>
    </row>
    <row r="132" spans="1:6" s="67" customFormat="1" ht="27.6" customHeight="1">
      <c r="A132" s="255">
        <v>2059999</v>
      </c>
      <c r="B132" s="256" t="s">
        <v>128</v>
      </c>
      <c r="C132" s="257">
        <v>1211</v>
      </c>
      <c r="F132" s="273"/>
    </row>
    <row r="133" spans="1:6" s="67" customFormat="1" ht="27.6" customHeight="1">
      <c r="A133" s="255">
        <v>206</v>
      </c>
      <c r="B133" s="256" t="s">
        <v>129</v>
      </c>
      <c r="C133" s="257">
        <v>1771</v>
      </c>
    </row>
    <row r="134" spans="1:6" s="67" customFormat="1" ht="27.6" customHeight="1">
      <c r="A134" s="255">
        <v>20601</v>
      </c>
      <c r="B134" s="256" t="s">
        <v>130</v>
      </c>
      <c r="C134" s="257">
        <v>802</v>
      </c>
    </row>
    <row r="135" spans="1:6" s="67" customFormat="1" ht="27.6" customHeight="1">
      <c r="A135" s="255">
        <v>2060101</v>
      </c>
      <c r="B135" s="256" t="s">
        <v>46</v>
      </c>
      <c r="C135" s="257">
        <v>802</v>
      </c>
    </row>
    <row r="136" spans="1:6" s="67" customFormat="1" ht="27.6" customHeight="1">
      <c r="A136" s="255">
        <v>20603</v>
      </c>
      <c r="B136" s="256" t="s">
        <v>409</v>
      </c>
      <c r="C136" s="257">
        <v>150</v>
      </c>
    </row>
    <row r="137" spans="1:6" s="67" customFormat="1" ht="27.6" customHeight="1">
      <c r="A137" s="255">
        <v>2060302</v>
      </c>
      <c r="B137" s="256" t="s">
        <v>410</v>
      </c>
      <c r="C137" s="257">
        <v>150</v>
      </c>
    </row>
    <row r="138" spans="1:6" s="67" customFormat="1" ht="27.6" customHeight="1">
      <c r="A138" s="255">
        <v>20604</v>
      </c>
      <c r="B138" s="256" t="s">
        <v>131</v>
      </c>
      <c r="C138" s="257">
        <v>50</v>
      </c>
    </row>
    <row r="139" spans="1:6" s="67" customFormat="1" ht="27.6" customHeight="1">
      <c r="A139" s="255">
        <v>2060499</v>
      </c>
      <c r="B139" s="256" t="s">
        <v>132</v>
      </c>
      <c r="C139" s="257">
        <v>50</v>
      </c>
    </row>
    <row r="140" spans="1:6" s="67" customFormat="1" ht="27.6" customHeight="1">
      <c r="A140" s="255">
        <v>20607</v>
      </c>
      <c r="B140" s="256" t="s">
        <v>133</v>
      </c>
      <c r="C140" s="257">
        <v>244</v>
      </c>
    </row>
    <row r="141" spans="1:6" s="67" customFormat="1" ht="27.6" customHeight="1">
      <c r="A141" s="255">
        <v>2060701</v>
      </c>
      <c r="B141" s="256" t="s">
        <v>134</v>
      </c>
      <c r="C141" s="257">
        <v>238</v>
      </c>
    </row>
    <row r="142" spans="1:6" s="67" customFormat="1" ht="27.6" customHeight="1">
      <c r="A142" s="255">
        <v>2060702</v>
      </c>
      <c r="B142" s="256" t="s">
        <v>135</v>
      </c>
      <c r="C142" s="257">
        <v>6</v>
      </c>
    </row>
    <row r="143" spans="1:6" s="67" customFormat="1" ht="27.6" customHeight="1">
      <c r="A143" s="255">
        <v>20699</v>
      </c>
      <c r="B143" s="256" t="s">
        <v>136</v>
      </c>
      <c r="C143" s="257">
        <v>525</v>
      </c>
    </row>
    <row r="144" spans="1:6" s="67" customFormat="1" ht="27.6" customHeight="1">
      <c r="A144" s="255">
        <v>2069999</v>
      </c>
      <c r="B144" s="256" t="s">
        <v>137</v>
      </c>
      <c r="C144" s="257">
        <v>525</v>
      </c>
      <c r="F144" s="273"/>
    </row>
    <row r="145" spans="1:6" s="67" customFormat="1" ht="27.6" customHeight="1">
      <c r="A145" s="255">
        <v>207</v>
      </c>
      <c r="B145" s="256" t="s">
        <v>138</v>
      </c>
      <c r="C145" s="257">
        <v>9093</v>
      </c>
      <c r="F145" s="273"/>
    </row>
    <row r="146" spans="1:6" s="67" customFormat="1" ht="27.6" customHeight="1">
      <c r="A146" s="255">
        <v>20701</v>
      </c>
      <c r="B146" s="256" t="s">
        <v>139</v>
      </c>
      <c r="C146" s="257">
        <v>3291</v>
      </c>
      <c r="F146" s="273"/>
    </row>
    <row r="147" spans="1:6" s="67" customFormat="1" ht="27.6" customHeight="1">
      <c r="A147" s="255">
        <v>2070101</v>
      </c>
      <c r="B147" s="256" t="s">
        <v>46</v>
      </c>
      <c r="C147" s="257">
        <v>2811</v>
      </c>
    </row>
    <row r="148" spans="1:6" s="67" customFormat="1" ht="27.6" customHeight="1">
      <c r="A148" s="255">
        <v>2070104</v>
      </c>
      <c r="B148" s="256" t="s">
        <v>140</v>
      </c>
      <c r="C148" s="257">
        <v>4</v>
      </c>
    </row>
    <row r="149" spans="1:6" s="67" customFormat="1" ht="27.6" customHeight="1">
      <c r="A149" s="255">
        <v>2070107</v>
      </c>
      <c r="B149" s="256" t="s">
        <v>141</v>
      </c>
      <c r="C149" s="257">
        <v>38</v>
      </c>
    </row>
    <row r="150" spans="1:6" s="67" customFormat="1" ht="27.6" customHeight="1">
      <c r="A150" s="255">
        <v>2070108</v>
      </c>
      <c r="B150" s="256" t="s">
        <v>142</v>
      </c>
      <c r="C150" s="257">
        <v>3</v>
      </c>
    </row>
    <row r="151" spans="1:6" s="67" customFormat="1" ht="27.6" customHeight="1">
      <c r="A151" s="255">
        <v>2070199</v>
      </c>
      <c r="B151" s="256" t="s">
        <v>144</v>
      </c>
      <c r="C151" s="257">
        <v>435</v>
      </c>
    </row>
    <row r="152" spans="1:6" s="67" customFormat="1" ht="27.6" customHeight="1">
      <c r="A152" s="255">
        <v>20702</v>
      </c>
      <c r="B152" s="256" t="s">
        <v>145</v>
      </c>
      <c r="C152" s="257">
        <v>157</v>
      </c>
    </row>
    <row r="153" spans="1:6" s="67" customFormat="1" ht="27.6" customHeight="1">
      <c r="A153" s="255">
        <v>2070204</v>
      </c>
      <c r="B153" s="256" t="s">
        <v>146</v>
      </c>
      <c r="C153" s="257">
        <v>51</v>
      </c>
    </row>
    <row r="154" spans="1:6" s="67" customFormat="1" ht="27.6" customHeight="1">
      <c r="A154" s="255">
        <v>2070205</v>
      </c>
      <c r="B154" s="256" t="s">
        <v>147</v>
      </c>
      <c r="C154" s="257">
        <v>106</v>
      </c>
      <c r="F154" s="273"/>
    </row>
    <row r="155" spans="1:6" s="67" customFormat="1" ht="27.6" customHeight="1">
      <c r="A155" s="255">
        <v>20703</v>
      </c>
      <c r="B155" s="256" t="s">
        <v>148</v>
      </c>
      <c r="C155" s="257">
        <v>1160</v>
      </c>
      <c r="F155" s="273"/>
    </row>
    <row r="156" spans="1:6" s="67" customFormat="1" ht="27.6" customHeight="1">
      <c r="A156" s="255">
        <v>2070399</v>
      </c>
      <c r="B156" s="256" t="s">
        <v>149</v>
      </c>
      <c r="C156" s="257">
        <v>1160</v>
      </c>
      <c r="F156" s="273"/>
    </row>
    <row r="157" spans="1:6" s="67" customFormat="1" ht="27.6" customHeight="1">
      <c r="A157" s="255">
        <v>20708</v>
      </c>
      <c r="B157" s="256" t="s">
        <v>150</v>
      </c>
      <c r="C157" s="257">
        <v>4154</v>
      </c>
      <c r="F157" s="273"/>
    </row>
    <row r="158" spans="1:6" s="67" customFormat="1" ht="27.6" customHeight="1">
      <c r="A158" s="255">
        <v>2070899</v>
      </c>
      <c r="B158" s="256" t="s">
        <v>151</v>
      </c>
      <c r="C158" s="257">
        <v>4154</v>
      </c>
    </row>
    <row r="159" spans="1:6" s="67" customFormat="1" ht="27.6" customHeight="1">
      <c r="A159" s="255">
        <v>20799</v>
      </c>
      <c r="B159" s="256" t="s">
        <v>152</v>
      </c>
      <c r="C159" s="257">
        <v>331</v>
      </c>
    </row>
    <row r="160" spans="1:6" s="67" customFormat="1" ht="27.6" customHeight="1">
      <c r="A160" s="255">
        <v>2079999</v>
      </c>
      <c r="B160" s="256" t="s">
        <v>153</v>
      </c>
      <c r="C160" s="257">
        <v>331</v>
      </c>
      <c r="F160" s="273"/>
    </row>
    <row r="161" spans="1:6" s="67" customFormat="1" ht="27.6" customHeight="1">
      <c r="A161" s="255">
        <v>208</v>
      </c>
      <c r="B161" s="256" t="s">
        <v>154</v>
      </c>
      <c r="C161" s="257">
        <v>318483</v>
      </c>
      <c r="F161" s="273"/>
    </row>
    <row r="162" spans="1:6" s="67" customFormat="1" ht="27.6" customHeight="1">
      <c r="A162" s="255">
        <v>20801</v>
      </c>
      <c r="B162" s="256" t="s">
        <v>155</v>
      </c>
      <c r="C162" s="257">
        <v>10987</v>
      </c>
      <c r="F162" s="273"/>
    </row>
    <row r="163" spans="1:6" s="67" customFormat="1" ht="27.6" customHeight="1">
      <c r="A163" s="255">
        <v>2080101</v>
      </c>
      <c r="B163" s="256" t="s">
        <v>46</v>
      </c>
      <c r="C163" s="257">
        <v>5881</v>
      </c>
    </row>
    <row r="164" spans="1:6" s="67" customFormat="1" ht="27.6" customHeight="1">
      <c r="A164" s="255">
        <v>2080104</v>
      </c>
      <c r="B164" s="256" t="s">
        <v>156</v>
      </c>
      <c r="C164" s="257">
        <v>46</v>
      </c>
    </row>
    <row r="165" spans="1:6" s="67" customFormat="1" ht="27.6" customHeight="1">
      <c r="A165" s="255">
        <v>2080105</v>
      </c>
      <c r="B165" s="256" t="s">
        <v>157</v>
      </c>
      <c r="C165" s="257">
        <v>16</v>
      </c>
    </row>
    <row r="166" spans="1:6" s="67" customFormat="1" ht="27.6" customHeight="1">
      <c r="A166" s="255">
        <v>2080106</v>
      </c>
      <c r="B166" s="256" t="s">
        <v>158</v>
      </c>
      <c r="C166" s="257">
        <v>75</v>
      </c>
    </row>
    <row r="167" spans="1:6" s="67" customFormat="1" ht="27.6" customHeight="1">
      <c r="A167" s="255">
        <v>2080107</v>
      </c>
      <c r="B167" s="256" t="s">
        <v>159</v>
      </c>
      <c r="C167" s="257">
        <v>22</v>
      </c>
      <c r="F167" s="273"/>
    </row>
    <row r="168" spans="1:6" s="67" customFormat="1" ht="27.6" customHeight="1">
      <c r="A168" s="255">
        <v>2080199</v>
      </c>
      <c r="B168" s="256" t="s">
        <v>161</v>
      </c>
      <c r="C168" s="257">
        <v>4947</v>
      </c>
      <c r="F168" s="273"/>
    </row>
    <row r="169" spans="1:6" s="67" customFormat="1" ht="27.6" customHeight="1">
      <c r="A169" s="255">
        <v>20802</v>
      </c>
      <c r="B169" s="256" t="s">
        <v>162</v>
      </c>
      <c r="C169" s="257">
        <v>1446</v>
      </c>
      <c r="F169" s="273"/>
    </row>
    <row r="170" spans="1:6" s="67" customFormat="1" ht="27.6" customHeight="1">
      <c r="A170" s="255">
        <v>2080201</v>
      </c>
      <c r="B170" s="256" t="s">
        <v>46</v>
      </c>
      <c r="C170" s="257">
        <v>1444</v>
      </c>
    </row>
    <row r="171" spans="1:6" s="67" customFormat="1" ht="27.6" customHeight="1">
      <c r="A171" s="255">
        <v>2080207</v>
      </c>
      <c r="B171" s="256" t="s">
        <v>163</v>
      </c>
      <c r="C171" s="257">
        <v>2</v>
      </c>
      <c r="F171" s="273"/>
    </row>
    <row r="172" spans="1:6" s="67" customFormat="1" ht="27.6" customHeight="1">
      <c r="A172" s="255">
        <v>20805</v>
      </c>
      <c r="B172" s="256" t="s">
        <v>164</v>
      </c>
      <c r="C172" s="257">
        <v>130964</v>
      </c>
      <c r="F172" s="273"/>
    </row>
    <row r="173" spans="1:6" s="67" customFormat="1" ht="27.6" customHeight="1">
      <c r="A173" s="255">
        <v>2080505</v>
      </c>
      <c r="B173" s="256" t="s">
        <v>165</v>
      </c>
      <c r="C173" s="257">
        <v>44840</v>
      </c>
      <c r="F173" s="273"/>
    </row>
    <row r="174" spans="1:6" s="67" customFormat="1" ht="27.6" customHeight="1">
      <c r="A174" s="255">
        <v>2080506</v>
      </c>
      <c r="B174" s="256" t="s">
        <v>166</v>
      </c>
      <c r="C174" s="257">
        <v>26807</v>
      </c>
      <c r="F174" s="273"/>
    </row>
    <row r="175" spans="1:6" s="67" customFormat="1" ht="27.6" customHeight="1">
      <c r="A175" s="255">
        <v>2080507</v>
      </c>
      <c r="B175" s="256" t="s">
        <v>167</v>
      </c>
      <c r="C175" s="257">
        <v>36100</v>
      </c>
    </row>
    <row r="176" spans="1:6" s="67" customFormat="1" ht="27.6" customHeight="1">
      <c r="A176" s="255">
        <v>2080508</v>
      </c>
      <c r="B176" s="256" t="s">
        <v>168</v>
      </c>
      <c r="C176" s="257">
        <v>388</v>
      </c>
      <c r="F176" s="273"/>
    </row>
    <row r="177" spans="1:6" s="67" customFormat="1" ht="27.6" customHeight="1">
      <c r="A177" s="255">
        <v>2080599</v>
      </c>
      <c r="B177" s="256" t="s">
        <v>169</v>
      </c>
      <c r="C177" s="257">
        <v>22829</v>
      </c>
      <c r="F177" s="273"/>
    </row>
    <row r="178" spans="1:6" s="67" customFormat="1" ht="27.6" customHeight="1">
      <c r="A178" s="255">
        <v>20807</v>
      </c>
      <c r="B178" s="256" t="s">
        <v>170</v>
      </c>
      <c r="C178" s="257">
        <v>10176</v>
      </c>
    </row>
    <row r="179" spans="1:6" s="67" customFormat="1" ht="27.6" customHeight="1">
      <c r="A179" s="255">
        <v>2080702</v>
      </c>
      <c r="B179" s="256" t="s">
        <v>171</v>
      </c>
      <c r="C179" s="257">
        <v>87</v>
      </c>
      <c r="F179" s="273"/>
    </row>
    <row r="180" spans="1:6" s="67" customFormat="1" ht="27.6" customHeight="1">
      <c r="A180" s="255">
        <v>2080704</v>
      </c>
      <c r="B180" s="256" t="s">
        <v>172</v>
      </c>
      <c r="C180" s="257">
        <v>2071</v>
      </c>
      <c r="F180" s="273"/>
    </row>
    <row r="181" spans="1:6" s="67" customFormat="1" ht="27.6" customHeight="1">
      <c r="A181" s="255">
        <v>2080705</v>
      </c>
      <c r="B181" s="256" t="s">
        <v>173</v>
      </c>
      <c r="C181" s="257">
        <v>3327</v>
      </c>
    </row>
    <row r="182" spans="1:6" s="67" customFormat="1" ht="27.6" customHeight="1">
      <c r="A182" s="255">
        <v>2080713</v>
      </c>
      <c r="B182" s="256" t="s">
        <v>880</v>
      </c>
      <c r="C182" s="257">
        <v>1</v>
      </c>
      <c r="F182" s="273"/>
    </row>
    <row r="183" spans="1:6" s="67" customFormat="1" ht="27.6" customHeight="1">
      <c r="A183" s="255">
        <v>2080799</v>
      </c>
      <c r="B183" s="256" t="s">
        <v>174</v>
      </c>
      <c r="C183" s="257">
        <v>4690</v>
      </c>
      <c r="F183" s="273"/>
    </row>
    <row r="184" spans="1:6" s="67" customFormat="1" ht="27.6" customHeight="1">
      <c r="A184" s="255">
        <v>20808</v>
      </c>
      <c r="B184" s="256" t="s">
        <v>175</v>
      </c>
      <c r="C184" s="257">
        <v>17062</v>
      </c>
    </row>
    <row r="185" spans="1:6" s="67" customFormat="1" ht="27.6" customHeight="1">
      <c r="A185" s="255">
        <v>2080801</v>
      </c>
      <c r="B185" s="256" t="s">
        <v>176</v>
      </c>
      <c r="C185" s="257">
        <v>426</v>
      </c>
      <c r="F185" s="273"/>
    </row>
    <row r="186" spans="1:6" s="67" customFormat="1" ht="27.6" customHeight="1">
      <c r="A186" s="255">
        <v>2080803</v>
      </c>
      <c r="B186" s="256" t="s">
        <v>177</v>
      </c>
      <c r="C186" s="257">
        <v>7453</v>
      </c>
      <c r="F186" s="273"/>
    </row>
    <row r="187" spans="1:6" s="67" customFormat="1" ht="27.6" customHeight="1">
      <c r="A187" s="255">
        <v>2080805</v>
      </c>
      <c r="B187" s="256" t="s">
        <v>178</v>
      </c>
      <c r="C187" s="257">
        <v>2527</v>
      </c>
    </row>
    <row r="188" spans="1:6" s="67" customFormat="1" ht="27.6" customHeight="1">
      <c r="A188" s="255">
        <v>2080808</v>
      </c>
      <c r="B188" s="256" t="s">
        <v>179</v>
      </c>
      <c r="C188" s="257">
        <v>25</v>
      </c>
      <c r="F188" s="273"/>
    </row>
    <row r="189" spans="1:6" s="67" customFormat="1" ht="27.6" customHeight="1">
      <c r="A189" s="255">
        <v>2080899</v>
      </c>
      <c r="B189" s="256" t="s">
        <v>180</v>
      </c>
      <c r="C189" s="257">
        <v>6631</v>
      </c>
      <c r="F189" s="273"/>
    </row>
    <row r="190" spans="1:6" s="67" customFormat="1" ht="27.6" customHeight="1">
      <c r="A190" s="255">
        <v>20809</v>
      </c>
      <c r="B190" s="256" t="s">
        <v>181</v>
      </c>
      <c r="C190" s="257">
        <v>21426</v>
      </c>
      <c r="F190" s="273"/>
    </row>
    <row r="191" spans="1:6" s="67" customFormat="1" ht="27.6" customHeight="1">
      <c r="A191" s="255">
        <v>2080901</v>
      </c>
      <c r="B191" s="256" t="s">
        <v>182</v>
      </c>
      <c r="C191" s="257">
        <v>15382</v>
      </c>
      <c r="F191" s="273"/>
    </row>
    <row r="192" spans="1:6" s="67" customFormat="1" ht="27.6" customHeight="1">
      <c r="A192" s="255">
        <v>2080902</v>
      </c>
      <c r="B192" s="256" t="s">
        <v>183</v>
      </c>
      <c r="C192" s="257">
        <v>2164</v>
      </c>
    </row>
    <row r="193" spans="1:6" s="67" customFormat="1" ht="27.6" customHeight="1">
      <c r="A193" s="255">
        <v>2080903</v>
      </c>
      <c r="B193" s="256" t="s">
        <v>413</v>
      </c>
      <c r="C193" s="257">
        <v>138</v>
      </c>
    </row>
    <row r="194" spans="1:6" s="67" customFormat="1" ht="27.6" customHeight="1">
      <c r="A194" s="255">
        <v>2080904</v>
      </c>
      <c r="B194" s="256" t="s">
        <v>184</v>
      </c>
      <c r="C194" s="257">
        <v>33</v>
      </c>
      <c r="F194" s="273"/>
    </row>
    <row r="195" spans="1:6" s="67" customFormat="1" ht="27.6" customHeight="1">
      <c r="A195" s="255">
        <v>2080905</v>
      </c>
      <c r="B195" s="256" t="s">
        <v>185</v>
      </c>
      <c r="C195" s="257">
        <v>3270</v>
      </c>
    </row>
    <row r="196" spans="1:6" s="67" customFormat="1" ht="27.6" customHeight="1">
      <c r="A196" s="255">
        <v>2080999</v>
      </c>
      <c r="B196" s="256" t="s">
        <v>186</v>
      </c>
      <c r="C196" s="257">
        <v>439</v>
      </c>
      <c r="F196" s="273"/>
    </row>
    <row r="197" spans="1:6" s="67" customFormat="1" ht="27.6" customHeight="1">
      <c r="A197" s="255">
        <v>20810</v>
      </c>
      <c r="B197" s="256" t="s">
        <v>187</v>
      </c>
      <c r="C197" s="257">
        <v>5562</v>
      </c>
    </row>
    <row r="198" spans="1:6" s="67" customFormat="1" ht="27.6" customHeight="1">
      <c r="A198" s="255">
        <v>2081001</v>
      </c>
      <c r="B198" s="256" t="s">
        <v>188</v>
      </c>
      <c r="C198" s="257">
        <v>547</v>
      </c>
      <c r="F198" s="273"/>
    </row>
    <row r="199" spans="1:6" s="67" customFormat="1" ht="27.6" customHeight="1">
      <c r="A199" s="255">
        <v>2081002</v>
      </c>
      <c r="B199" s="256" t="s">
        <v>189</v>
      </c>
      <c r="C199" s="257">
        <v>2691</v>
      </c>
      <c r="F199" s="273"/>
    </row>
    <row r="200" spans="1:6" s="67" customFormat="1" ht="27.6" customHeight="1">
      <c r="A200" s="255">
        <v>2081004</v>
      </c>
      <c r="B200" s="256" t="s">
        <v>190</v>
      </c>
      <c r="C200" s="257">
        <v>1369</v>
      </c>
    </row>
    <row r="201" spans="1:6" s="67" customFormat="1" ht="27.6" customHeight="1">
      <c r="A201" s="255">
        <v>2081006</v>
      </c>
      <c r="B201" s="256" t="s">
        <v>191</v>
      </c>
      <c r="C201" s="257">
        <v>955</v>
      </c>
      <c r="F201" s="273"/>
    </row>
    <row r="202" spans="1:6" s="67" customFormat="1" ht="27.6" customHeight="1">
      <c r="A202" s="255">
        <v>20811</v>
      </c>
      <c r="B202" s="256" t="s">
        <v>192</v>
      </c>
      <c r="C202" s="257">
        <v>13661</v>
      </c>
    </row>
    <row r="203" spans="1:6" s="67" customFormat="1" ht="27.6" customHeight="1">
      <c r="A203" s="255">
        <v>2081101</v>
      </c>
      <c r="B203" s="256" t="s">
        <v>46</v>
      </c>
      <c r="C203" s="257">
        <v>404</v>
      </c>
    </row>
    <row r="204" spans="1:6" s="67" customFormat="1" ht="27.6" customHeight="1">
      <c r="A204" s="255">
        <v>2081102</v>
      </c>
      <c r="B204" s="256" t="s">
        <v>51</v>
      </c>
      <c r="C204" s="257">
        <v>8</v>
      </c>
      <c r="F204" s="273"/>
    </row>
    <row r="205" spans="1:6" s="67" customFormat="1" ht="27.6" customHeight="1">
      <c r="A205" s="255">
        <v>2081104</v>
      </c>
      <c r="B205" s="256" t="s">
        <v>193</v>
      </c>
      <c r="C205" s="257">
        <v>1275</v>
      </c>
    </row>
    <row r="206" spans="1:6" s="67" customFormat="1" ht="27.6" customHeight="1">
      <c r="A206" s="255">
        <v>2081105</v>
      </c>
      <c r="B206" s="256" t="s">
        <v>194</v>
      </c>
      <c r="C206" s="257">
        <v>508</v>
      </c>
      <c r="F206" s="273"/>
    </row>
    <row r="207" spans="1:6" s="67" customFormat="1" ht="27.6" customHeight="1">
      <c r="A207" s="255">
        <v>2081107</v>
      </c>
      <c r="B207" s="256" t="s">
        <v>195</v>
      </c>
      <c r="C207" s="257">
        <v>11466</v>
      </c>
    </row>
    <row r="208" spans="1:6" s="67" customFormat="1" ht="27.6" customHeight="1">
      <c r="A208" s="255">
        <v>20816</v>
      </c>
      <c r="B208" s="256" t="s">
        <v>196</v>
      </c>
      <c r="C208" s="257">
        <v>156</v>
      </c>
    </row>
    <row r="209" spans="1:6" s="67" customFormat="1" ht="27.6" customHeight="1">
      <c r="A209" s="255">
        <v>2081601</v>
      </c>
      <c r="B209" s="256" t="s">
        <v>46</v>
      </c>
      <c r="C209" s="257">
        <v>148</v>
      </c>
    </row>
    <row r="210" spans="1:6" s="67" customFormat="1" ht="27.6" customHeight="1">
      <c r="A210" s="255">
        <v>2081602</v>
      </c>
      <c r="B210" s="256" t="s">
        <v>51</v>
      </c>
      <c r="C210" s="257">
        <v>8</v>
      </c>
      <c r="F210" s="273"/>
    </row>
    <row r="211" spans="1:6" s="67" customFormat="1" ht="27.6" customHeight="1">
      <c r="A211" s="255">
        <v>20819</v>
      </c>
      <c r="B211" s="256" t="s">
        <v>197</v>
      </c>
      <c r="C211" s="257">
        <v>18230</v>
      </c>
      <c r="F211" s="273"/>
    </row>
    <row r="212" spans="1:6" s="67" customFormat="1" ht="27.6" customHeight="1">
      <c r="A212" s="255">
        <v>2081901</v>
      </c>
      <c r="B212" s="256" t="s">
        <v>198</v>
      </c>
      <c r="C212" s="257">
        <v>18230</v>
      </c>
    </row>
    <row r="213" spans="1:6" s="67" customFormat="1" ht="27.6" customHeight="1">
      <c r="A213" s="255">
        <v>20820</v>
      </c>
      <c r="B213" s="256" t="s">
        <v>199</v>
      </c>
      <c r="C213" s="257">
        <v>376</v>
      </c>
    </row>
    <row r="214" spans="1:6" s="67" customFormat="1" ht="27.6" customHeight="1">
      <c r="A214" s="255">
        <v>2082001</v>
      </c>
      <c r="B214" s="256" t="s">
        <v>200</v>
      </c>
      <c r="C214" s="257">
        <v>373</v>
      </c>
    </row>
    <row r="215" spans="1:6" s="67" customFormat="1" ht="27.6" customHeight="1">
      <c r="A215" s="255">
        <v>2082002</v>
      </c>
      <c r="B215" s="256" t="s">
        <v>201</v>
      </c>
      <c r="C215" s="257">
        <v>3</v>
      </c>
    </row>
    <row r="216" spans="1:6" s="67" customFormat="1" ht="27.6" customHeight="1">
      <c r="A216" s="255">
        <v>20821</v>
      </c>
      <c r="B216" s="256" t="s">
        <v>202</v>
      </c>
      <c r="C216" s="257">
        <v>855</v>
      </c>
    </row>
    <row r="217" spans="1:6" s="67" customFormat="1" ht="27.6" customHeight="1">
      <c r="A217" s="255">
        <v>2082101</v>
      </c>
      <c r="B217" s="256" t="s">
        <v>203</v>
      </c>
      <c r="C217" s="257">
        <v>855</v>
      </c>
    </row>
    <row r="218" spans="1:6" s="67" customFormat="1" ht="27.6" customHeight="1">
      <c r="A218" s="255">
        <v>20825</v>
      </c>
      <c r="B218" s="256" t="s">
        <v>204</v>
      </c>
      <c r="C218" s="257">
        <v>434</v>
      </c>
    </row>
    <row r="219" spans="1:6" s="67" customFormat="1" ht="27.6" customHeight="1">
      <c r="A219" s="255">
        <v>2082501</v>
      </c>
      <c r="B219" s="256" t="s">
        <v>205</v>
      </c>
      <c r="C219" s="257">
        <v>117</v>
      </c>
    </row>
    <row r="220" spans="1:6" s="67" customFormat="1" ht="27.6" customHeight="1">
      <c r="A220" s="255">
        <v>2082502</v>
      </c>
      <c r="B220" s="256" t="s">
        <v>206</v>
      </c>
      <c r="C220" s="257">
        <v>317</v>
      </c>
      <c r="F220" s="273"/>
    </row>
    <row r="221" spans="1:6" s="67" customFormat="1" ht="27.6" customHeight="1">
      <c r="A221" s="255">
        <v>20826</v>
      </c>
      <c r="B221" s="256" t="s">
        <v>207</v>
      </c>
      <c r="C221" s="257">
        <v>75022</v>
      </c>
      <c r="F221" s="273"/>
    </row>
    <row r="222" spans="1:6" s="67" customFormat="1" ht="27.6" customHeight="1">
      <c r="A222" s="255">
        <v>2082601</v>
      </c>
      <c r="B222" s="256" t="s">
        <v>208</v>
      </c>
      <c r="C222" s="257">
        <v>1011</v>
      </c>
      <c r="F222" s="273"/>
    </row>
    <row r="223" spans="1:6" s="67" customFormat="1" ht="27.6" customHeight="1">
      <c r="A223" s="255">
        <v>2082602</v>
      </c>
      <c r="B223" s="256" t="s">
        <v>209</v>
      </c>
      <c r="C223" s="257">
        <v>74011</v>
      </c>
      <c r="F223" s="273"/>
    </row>
    <row r="224" spans="1:6" s="67" customFormat="1" ht="27.6" customHeight="1">
      <c r="A224" s="255">
        <v>20828</v>
      </c>
      <c r="B224" s="256" t="s">
        <v>210</v>
      </c>
      <c r="C224" s="257">
        <v>1954</v>
      </c>
      <c r="F224" s="273"/>
    </row>
    <row r="225" spans="1:6" s="67" customFormat="1" ht="27.6" customHeight="1">
      <c r="A225" s="255">
        <v>2082801</v>
      </c>
      <c r="B225" s="256" t="s">
        <v>46</v>
      </c>
      <c r="C225" s="257">
        <v>1819</v>
      </c>
    </row>
    <row r="226" spans="1:6" s="67" customFormat="1" ht="27.6" customHeight="1">
      <c r="A226" s="255">
        <v>2082804</v>
      </c>
      <c r="B226" s="256" t="s">
        <v>211</v>
      </c>
      <c r="C226" s="257">
        <v>63</v>
      </c>
    </row>
    <row r="227" spans="1:6" s="67" customFormat="1" ht="27.6" customHeight="1">
      <c r="A227" s="255">
        <v>2082899</v>
      </c>
      <c r="B227" s="256" t="s">
        <v>212</v>
      </c>
      <c r="C227" s="257">
        <v>72</v>
      </c>
    </row>
    <row r="228" spans="1:6" s="67" customFormat="1" ht="27.6" customHeight="1">
      <c r="A228" s="255">
        <v>20830</v>
      </c>
      <c r="B228" s="256" t="s">
        <v>213</v>
      </c>
      <c r="C228" s="257">
        <v>649</v>
      </c>
    </row>
    <row r="229" spans="1:6" s="67" customFormat="1" ht="27.6" customHeight="1">
      <c r="A229" s="255">
        <v>2083001</v>
      </c>
      <c r="B229" s="256" t="s">
        <v>214</v>
      </c>
      <c r="C229" s="257">
        <v>649</v>
      </c>
      <c r="F229" s="273"/>
    </row>
    <row r="230" spans="1:6" s="67" customFormat="1" ht="27.6" customHeight="1">
      <c r="A230" s="255">
        <v>20899</v>
      </c>
      <c r="B230" s="256" t="s">
        <v>216</v>
      </c>
      <c r="C230" s="257">
        <v>9523</v>
      </c>
      <c r="F230" s="273"/>
    </row>
    <row r="231" spans="1:6" s="67" customFormat="1" ht="27.6" customHeight="1">
      <c r="A231" s="255">
        <v>2089999</v>
      </c>
      <c r="B231" s="256" t="s">
        <v>217</v>
      </c>
      <c r="C231" s="257">
        <v>9523</v>
      </c>
      <c r="F231" s="273"/>
    </row>
    <row r="232" spans="1:6" s="67" customFormat="1" ht="27.6" customHeight="1">
      <c r="A232" s="255">
        <v>210</v>
      </c>
      <c r="B232" s="256" t="s">
        <v>218</v>
      </c>
      <c r="C232" s="257">
        <v>113142</v>
      </c>
      <c r="F232" s="273"/>
    </row>
    <row r="233" spans="1:6" s="67" customFormat="1" ht="27.6" customHeight="1">
      <c r="A233" s="255">
        <v>21001</v>
      </c>
      <c r="B233" s="256" t="s">
        <v>219</v>
      </c>
      <c r="C233" s="257">
        <v>2210</v>
      </c>
      <c r="F233" s="273"/>
    </row>
    <row r="234" spans="1:6" s="67" customFormat="1" ht="27.6" customHeight="1">
      <c r="A234" s="255">
        <v>2100101</v>
      </c>
      <c r="B234" s="256" t="s">
        <v>46</v>
      </c>
      <c r="C234" s="257">
        <v>1821</v>
      </c>
    </row>
    <row r="235" spans="1:6" s="67" customFormat="1" ht="27.6" customHeight="1">
      <c r="A235" s="255">
        <v>2100199</v>
      </c>
      <c r="B235" s="256" t="s">
        <v>220</v>
      </c>
      <c r="C235" s="257">
        <v>389</v>
      </c>
      <c r="F235" s="273"/>
    </row>
    <row r="236" spans="1:6" s="67" customFormat="1" ht="27.6" customHeight="1">
      <c r="A236" s="255">
        <v>21002</v>
      </c>
      <c r="B236" s="256" t="s">
        <v>221</v>
      </c>
      <c r="C236" s="257">
        <v>4529</v>
      </c>
      <c r="F236" s="273"/>
    </row>
    <row r="237" spans="1:6" s="67" customFormat="1" ht="27.6" customHeight="1">
      <c r="A237" s="255">
        <v>2100299</v>
      </c>
      <c r="B237" s="256" t="s">
        <v>222</v>
      </c>
      <c r="C237" s="257">
        <v>4529</v>
      </c>
      <c r="F237" s="273"/>
    </row>
    <row r="238" spans="1:6" s="67" customFormat="1" ht="27.6" customHeight="1">
      <c r="A238" s="255">
        <v>21003</v>
      </c>
      <c r="B238" s="256" t="s">
        <v>223</v>
      </c>
      <c r="C238" s="257">
        <v>18309</v>
      </c>
      <c r="F238" s="273"/>
    </row>
    <row r="239" spans="1:6" s="67" customFormat="1" ht="27.6" customHeight="1">
      <c r="A239" s="255">
        <v>2100302</v>
      </c>
      <c r="B239" s="256" t="s">
        <v>224</v>
      </c>
      <c r="C239" s="257">
        <v>7484</v>
      </c>
      <c r="F239" s="273"/>
    </row>
    <row r="240" spans="1:6" s="67" customFormat="1" ht="27.6" customHeight="1">
      <c r="A240" s="255">
        <v>2100399</v>
      </c>
      <c r="B240" s="256" t="s">
        <v>225</v>
      </c>
      <c r="C240" s="257">
        <v>10825</v>
      </c>
      <c r="F240" s="273"/>
    </row>
    <row r="241" spans="1:6" s="67" customFormat="1" ht="27.6" customHeight="1">
      <c r="A241" s="255">
        <v>21004</v>
      </c>
      <c r="B241" s="256" t="s">
        <v>226</v>
      </c>
      <c r="C241" s="257">
        <v>13177</v>
      </c>
      <c r="F241" s="273"/>
    </row>
    <row r="242" spans="1:6" s="67" customFormat="1" ht="27.6" customHeight="1">
      <c r="A242" s="255">
        <v>2100401</v>
      </c>
      <c r="B242" s="256" t="s">
        <v>227</v>
      </c>
      <c r="C242" s="257">
        <v>3183</v>
      </c>
    </row>
    <row r="243" spans="1:6" s="67" customFormat="1" ht="27.6" customHeight="1">
      <c r="A243" s="255">
        <v>2100402</v>
      </c>
      <c r="B243" s="256" t="s">
        <v>228</v>
      </c>
      <c r="C243" s="257">
        <v>22</v>
      </c>
    </row>
    <row r="244" spans="1:6" s="67" customFormat="1" ht="27.6" customHeight="1">
      <c r="A244" s="255">
        <v>2100405</v>
      </c>
      <c r="B244" s="256" t="s">
        <v>229</v>
      </c>
      <c r="C244" s="257">
        <v>230</v>
      </c>
      <c r="F244" s="273"/>
    </row>
    <row r="245" spans="1:6" s="67" customFormat="1" ht="27.6" customHeight="1">
      <c r="A245" s="255">
        <v>2100408</v>
      </c>
      <c r="B245" s="256" t="s">
        <v>230</v>
      </c>
      <c r="C245" s="257">
        <v>8573</v>
      </c>
    </row>
    <row r="246" spans="1:6" s="67" customFormat="1" ht="27.6" customHeight="1">
      <c r="A246" s="255">
        <v>2100409</v>
      </c>
      <c r="B246" s="256" t="s">
        <v>231</v>
      </c>
      <c r="C246" s="257">
        <v>126</v>
      </c>
      <c r="F246" s="273"/>
    </row>
    <row r="247" spans="1:6" s="67" customFormat="1" ht="27.6" customHeight="1">
      <c r="A247" s="255">
        <v>2100499</v>
      </c>
      <c r="B247" s="256" t="s">
        <v>232</v>
      </c>
      <c r="C247" s="257">
        <v>1043</v>
      </c>
      <c r="F247" s="273"/>
    </row>
    <row r="248" spans="1:6" s="67" customFormat="1" ht="27.6" customHeight="1">
      <c r="A248" s="255">
        <v>21007</v>
      </c>
      <c r="B248" s="256" t="s">
        <v>233</v>
      </c>
      <c r="C248" s="257">
        <v>15514</v>
      </c>
      <c r="F248" s="273"/>
    </row>
    <row r="249" spans="1:6" s="67" customFormat="1" ht="27.6" customHeight="1">
      <c r="A249" s="255">
        <v>2100799</v>
      </c>
      <c r="B249" s="256" t="s">
        <v>234</v>
      </c>
      <c r="C249" s="257">
        <v>15514</v>
      </c>
      <c r="F249" s="273"/>
    </row>
    <row r="250" spans="1:6" s="67" customFormat="1" ht="27.6" customHeight="1">
      <c r="A250" s="255">
        <v>21011</v>
      </c>
      <c r="B250" s="256" t="s">
        <v>235</v>
      </c>
      <c r="C250" s="257">
        <v>4731</v>
      </c>
      <c r="F250" s="273"/>
    </row>
    <row r="251" spans="1:6" s="67" customFormat="1" ht="27.6" customHeight="1">
      <c r="A251" s="255">
        <v>2101103</v>
      </c>
      <c r="B251" s="256" t="s">
        <v>236</v>
      </c>
      <c r="C251" s="257">
        <v>3984</v>
      </c>
    </row>
    <row r="252" spans="1:6" s="67" customFormat="1" ht="27.6" customHeight="1">
      <c r="A252" s="255">
        <v>2101199</v>
      </c>
      <c r="B252" s="256" t="s">
        <v>237</v>
      </c>
      <c r="C252" s="257">
        <v>747</v>
      </c>
      <c r="F252" s="273"/>
    </row>
    <row r="253" spans="1:6" s="67" customFormat="1" ht="27.6" customHeight="1">
      <c r="A253" s="255">
        <v>21012</v>
      </c>
      <c r="B253" s="256" t="s">
        <v>238</v>
      </c>
      <c r="C253" s="257">
        <v>43439</v>
      </c>
    </row>
    <row r="254" spans="1:6" s="67" customFormat="1" ht="27.6" customHeight="1">
      <c r="A254" s="255">
        <v>2101201</v>
      </c>
      <c r="B254" s="256" t="s">
        <v>881</v>
      </c>
      <c r="C254" s="257">
        <v>15</v>
      </c>
      <c r="F254" s="273"/>
    </row>
    <row r="255" spans="1:6" s="67" customFormat="1" ht="27.6" customHeight="1">
      <c r="A255" s="255">
        <v>2101202</v>
      </c>
      <c r="B255" s="256" t="s">
        <v>239</v>
      </c>
      <c r="C255" s="257">
        <v>43424</v>
      </c>
      <c r="F255" s="273"/>
    </row>
    <row r="256" spans="1:6" s="67" customFormat="1" ht="27.6" customHeight="1">
      <c r="A256" s="255">
        <v>21013</v>
      </c>
      <c r="B256" s="256" t="s">
        <v>240</v>
      </c>
      <c r="C256" s="257">
        <v>2483</v>
      </c>
      <c r="F256" s="273"/>
    </row>
    <row r="257" spans="1:6" s="67" customFormat="1" ht="27.6" customHeight="1">
      <c r="A257" s="255">
        <v>2101301</v>
      </c>
      <c r="B257" s="256" t="s">
        <v>241</v>
      </c>
      <c r="C257" s="257">
        <v>2483</v>
      </c>
    </row>
    <row r="258" spans="1:6" s="67" customFormat="1" ht="27.6" customHeight="1">
      <c r="A258" s="255">
        <v>21014</v>
      </c>
      <c r="B258" s="256" t="s">
        <v>242</v>
      </c>
      <c r="C258" s="257">
        <v>233</v>
      </c>
    </row>
    <row r="259" spans="1:6" s="67" customFormat="1" ht="27.6" customHeight="1">
      <c r="A259" s="255">
        <v>2101401</v>
      </c>
      <c r="B259" s="256" t="s">
        <v>243</v>
      </c>
      <c r="C259" s="257">
        <v>233</v>
      </c>
      <c r="F259" s="273"/>
    </row>
    <row r="260" spans="1:6" s="67" customFormat="1" ht="27.6" customHeight="1">
      <c r="A260" s="255">
        <v>21015</v>
      </c>
      <c r="B260" s="256" t="s">
        <v>244</v>
      </c>
      <c r="C260" s="257">
        <v>1886</v>
      </c>
      <c r="F260" s="273"/>
    </row>
    <row r="261" spans="1:6" s="67" customFormat="1" ht="27.6" customHeight="1">
      <c r="A261" s="255">
        <v>2101501</v>
      </c>
      <c r="B261" s="256" t="s">
        <v>46</v>
      </c>
      <c r="C261" s="257">
        <v>1454</v>
      </c>
    </row>
    <row r="262" spans="1:6" s="67" customFormat="1" ht="27.6" customHeight="1">
      <c r="A262" s="255">
        <v>2101502</v>
      </c>
      <c r="B262" s="256" t="s">
        <v>51</v>
      </c>
      <c r="C262" s="257">
        <v>9</v>
      </c>
    </row>
    <row r="263" spans="1:6" s="67" customFormat="1" ht="27.6" customHeight="1">
      <c r="A263" s="255">
        <v>2101599</v>
      </c>
      <c r="B263" s="256" t="s">
        <v>245</v>
      </c>
      <c r="C263" s="257">
        <v>423</v>
      </c>
    </row>
    <row r="264" spans="1:6" s="67" customFormat="1" ht="27.6" customHeight="1">
      <c r="A264" s="255">
        <v>21017</v>
      </c>
      <c r="B264" s="256" t="s">
        <v>246</v>
      </c>
      <c r="C264" s="257">
        <v>630</v>
      </c>
    </row>
    <row r="265" spans="1:6" s="67" customFormat="1" ht="27.6" customHeight="1">
      <c r="A265" s="255">
        <v>2101704</v>
      </c>
      <c r="B265" s="256" t="s">
        <v>247</v>
      </c>
      <c r="C265" s="257">
        <v>400</v>
      </c>
    </row>
    <row r="266" spans="1:6" s="67" customFormat="1" ht="27.6" customHeight="1">
      <c r="A266" s="255">
        <v>2101799</v>
      </c>
      <c r="B266" s="256" t="s">
        <v>248</v>
      </c>
      <c r="C266" s="257">
        <v>230</v>
      </c>
      <c r="F266" s="273"/>
    </row>
    <row r="267" spans="1:6" s="67" customFormat="1" ht="27.6" customHeight="1">
      <c r="A267" s="255">
        <v>21019</v>
      </c>
      <c r="B267" s="256" t="s">
        <v>882</v>
      </c>
      <c r="C267" s="257">
        <v>2612</v>
      </c>
      <c r="F267" s="273"/>
    </row>
    <row r="268" spans="1:6" s="67" customFormat="1" ht="27.6" customHeight="1">
      <c r="A268" s="255">
        <v>2101999</v>
      </c>
      <c r="B268" s="256" t="s">
        <v>883</v>
      </c>
      <c r="C268" s="257">
        <v>2612</v>
      </c>
      <c r="F268" s="273"/>
    </row>
    <row r="269" spans="1:6" s="67" customFormat="1" ht="27.6" customHeight="1">
      <c r="A269" s="255">
        <v>21099</v>
      </c>
      <c r="B269" s="256" t="s">
        <v>249</v>
      </c>
      <c r="C269" s="257">
        <v>3389</v>
      </c>
      <c r="F269" s="273"/>
    </row>
    <row r="270" spans="1:6" s="67" customFormat="1" ht="27.6" customHeight="1">
      <c r="A270" s="255">
        <v>2109999</v>
      </c>
      <c r="B270" s="256" t="s">
        <v>250</v>
      </c>
      <c r="C270" s="257">
        <v>3389</v>
      </c>
      <c r="F270" s="273"/>
    </row>
    <row r="271" spans="1:6" s="67" customFormat="1" ht="27.6" customHeight="1">
      <c r="A271" s="255">
        <v>211</v>
      </c>
      <c r="B271" s="256" t="s">
        <v>251</v>
      </c>
      <c r="C271" s="257">
        <v>13444</v>
      </c>
      <c r="F271" s="273"/>
    </row>
    <row r="272" spans="1:6" s="67" customFormat="1" ht="27.6" customHeight="1">
      <c r="A272" s="255">
        <v>21101</v>
      </c>
      <c r="B272" s="256" t="s">
        <v>252</v>
      </c>
      <c r="C272" s="257">
        <v>4360</v>
      </c>
      <c r="F272" s="273"/>
    </row>
    <row r="273" spans="1:6" s="67" customFormat="1" ht="27.6" customHeight="1">
      <c r="A273" s="255">
        <v>2110101</v>
      </c>
      <c r="B273" s="256" t="s">
        <v>46</v>
      </c>
      <c r="C273" s="257">
        <v>4360</v>
      </c>
      <c r="F273" s="273"/>
    </row>
    <row r="274" spans="1:6" s="67" customFormat="1" ht="27.6" customHeight="1">
      <c r="A274" s="255">
        <v>21103</v>
      </c>
      <c r="B274" s="256" t="s">
        <v>253</v>
      </c>
      <c r="C274" s="257">
        <v>6735</v>
      </c>
      <c r="F274" s="273"/>
    </row>
    <row r="275" spans="1:6" s="67" customFormat="1" ht="27.6" customHeight="1">
      <c r="A275" s="255">
        <v>2110301</v>
      </c>
      <c r="B275" s="256" t="s">
        <v>254</v>
      </c>
      <c r="C275" s="257">
        <v>6373</v>
      </c>
    </row>
    <row r="276" spans="1:6" s="67" customFormat="1" ht="27.6" customHeight="1">
      <c r="A276" s="255">
        <v>2110307</v>
      </c>
      <c r="B276" s="256" t="s">
        <v>884</v>
      </c>
      <c r="C276" s="257">
        <v>362</v>
      </c>
      <c r="F276" s="273"/>
    </row>
    <row r="277" spans="1:6" s="67" customFormat="1" ht="27.6" customHeight="1">
      <c r="A277" s="255">
        <v>21199</v>
      </c>
      <c r="B277" s="256" t="s">
        <v>258</v>
      </c>
      <c r="C277" s="257">
        <v>2349</v>
      </c>
      <c r="F277" s="273"/>
    </row>
    <row r="278" spans="1:6" s="67" customFormat="1" ht="27.6" customHeight="1">
      <c r="A278" s="255">
        <v>2119999</v>
      </c>
      <c r="B278" s="256" t="s">
        <v>259</v>
      </c>
      <c r="C278" s="257">
        <v>2349</v>
      </c>
      <c r="F278" s="273"/>
    </row>
    <row r="279" spans="1:6" s="67" customFormat="1" ht="27.6" customHeight="1">
      <c r="A279" s="255">
        <v>212</v>
      </c>
      <c r="B279" s="256" t="s">
        <v>260</v>
      </c>
      <c r="C279" s="257">
        <v>90033</v>
      </c>
      <c r="F279" s="273"/>
    </row>
    <row r="280" spans="1:6" s="67" customFormat="1" ht="27.6" customHeight="1">
      <c r="A280" s="255">
        <v>21201</v>
      </c>
      <c r="B280" s="256" t="s">
        <v>261</v>
      </c>
      <c r="C280" s="257">
        <v>13635</v>
      </c>
      <c r="F280" s="273"/>
    </row>
    <row r="281" spans="1:6" s="67" customFormat="1" ht="27.6" customHeight="1">
      <c r="A281" s="255">
        <v>2120101</v>
      </c>
      <c r="B281" s="256" t="s">
        <v>46</v>
      </c>
      <c r="C281" s="257">
        <v>12607</v>
      </c>
    </row>
    <row r="282" spans="1:6" s="67" customFormat="1" ht="27.6" customHeight="1">
      <c r="A282" s="255">
        <v>2120102</v>
      </c>
      <c r="B282" s="256" t="s">
        <v>51</v>
      </c>
      <c r="C282" s="257">
        <v>20</v>
      </c>
    </row>
    <row r="283" spans="1:6" s="67" customFormat="1" ht="27.6" customHeight="1">
      <c r="A283" s="255">
        <v>2120104</v>
      </c>
      <c r="B283" s="256" t="s">
        <v>262</v>
      </c>
      <c r="C283" s="257">
        <v>213</v>
      </c>
    </row>
    <row r="284" spans="1:6" s="67" customFormat="1" ht="27.6" customHeight="1">
      <c r="A284" s="255">
        <v>2120199</v>
      </c>
      <c r="B284" s="256" t="s">
        <v>263</v>
      </c>
      <c r="C284" s="257">
        <v>795</v>
      </c>
      <c r="F284" s="273"/>
    </row>
    <row r="285" spans="1:6" s="67" customFormat="1" ht="27.6" customHeight="1">
      <c r="A285" s="255">
        <v>21203</v>
      </c>
      <c r="B285" s="256" t="s">
        <v>264</v>
      </c>
      <c r="C285" s="257">
        <v>3596</v>
      </c>
      <c r="F285" s="273"/>
    </row>
    <row r="286" spans="1:6" s="67" customFormat="1" ht="27.6" customHeight="1">
      <c r="A286" s="255">
        <v>2120399</v>
      </c>
      <c r="B286" s="256" t="s">
        <v>265</v>
      </c>
      <c r="C286" s="257">
        <v>3596</v>
      </c>
    </row>
    <row r="287" spans="1:6" s="67" customFormat="1" ht="27.6" customHeight="1">
      <c r="A287" s="255">
        <v>21205</v>
      </c>
      <c r="B287" s="256" t="s">
        <v>266</v>
      </c>
      <c r="C287" s="257">
        <v>472</v>
      </c>
    </row>
    <row r="288" spans="1:6" s="67" customFormat="1" ht="27.6" customHeight="1">
      <c r="A288" s="255">
        <v>2120501</v>
      </c>
      <c r="B288" s="256" t="s">
        <v>267</v>
      </c>
      <c r="C288" s="257">
        <v>472</v>
      </c>
      <c r="F288" s="273"/>
    </row>
    <row r="289" spans="1:6" s="67" customFormat="1" ht="27.6" customHeight="1">
      <c r="A289" s="255">
        <v>21299</v>
      </c>
      <c r="B289" s="256" t="s">
        <v>268</v>
      </c>
      <c r="C289" s="257">
        <v>72330</v>
      </c>
      <c r="F289" s="273"/>
    </row>
    <row r="290" spans="1:6" s="67" customFormat="1" ht="27.6" customHeight="1">
      <c r="A290" s="255">
        <v>2129999</v>
      </c>
      <c r="B290" s="256" t="s">
        <v>269</v>
      </c>
      <c r="C290" s="257">
        <v>72330</v>
      </c>
      <c r="F290" s="273"/>
    </row>
    <row r="291" spans="1:6" s="67" customFormat="1" ht="27.6" customHeight="1">
      <c r="A291" s="255">
        <v>213</v>
      </c>
      <c r="B291" s="256" t="s">
        <v>270</v>
      </c>
      <c r="C291" s="257">
        <v>119039</v>
      </c>
      <c r="F291" s="273"/>
    </row>
    <row r="292" spans="1:6" s="67" customFormat="1" ht="27.6" customHeight="1">
      <c r="A292" s="255">
        <v>21301</v>
      </c>
      <c r="B292" s="256" t="s">
        <v>271</v>
      </c>
      <c r="C292" s="257">
        <v>61719</v>
      </c>
      <c r="F292" s="273"/>
    </row>
    <row r="293" spans="1:6" s="67" customFormat="1" ht="27.6" customHeight="1">
      <c r="A293" s="255">
        <v>2130101</v>
      </c>
      <c r="B293" s="256" t="s">
        <v>46</v>
      </c>
      <c r="C293" s="257">
        <v>7861</v>
      </c>
    </row>
    <row r="294" spans="1:6" s="67" customFormat="1" ht="27.6" customHeight="1">
      <c r="A294" s="255">
        <v>2130104</v>
      </c>
      <c r="B294" s="256" t="s">
        <v>53</v>
      </c>
      <c r="C294" s="257">
        <v>335</v>
      </c>
    </row>
    <row r="295" spans="1:6" s="67" customFormat="1" ht="27.6" customHeight="1">
      <c r="A295" s="255">
        <v>2130108</v>
      </c>
      <c r="B295" s="256" t="s">
        <v>272</v>
      </c>
      <c r="C295" s="257">
        <v>290</v>
      </c>
    </row>
    <row r="296" spans="1:6" s="67" customFormat="1" ht="27.6" customHeight="1">
      <c r="A296" s="255">
        <v>2130109</v>
      </c>
      <c r="B296" s="256" t="s">
        <v>415</v>
      </c>
      <c r="C296" s="257">
        <v>17</v>
      </c>
    </row>
    <row r="297" spans="1:6" s="67" customFormat="1" ht="27.6" customHeight="1">
      <c r="A297" s="255">
        <v>2130110</v>
      </c>
      <c r="B297" s="256" t="s">
        <v>273</v>
      </c>
      <c r="C297" s="257">
        <v>5</v>
      </c>
    </row>
    <row r="298" spans="1:6" s="67" customFormat="1" ht="27.6" customHeight="1">
      <c r="A298" s="255">
        <v>2130119</v>
      </c>
      <c r="B298" s="256" t="s">
        <v>274</v>
      </c>
      <c r="C298" s="257">
        <v>980</v>
      </c>
      <c r="F298" s="273"/>
    </row>
    <row r="299" spans="1:6" s="67" customFormat="1" ht="27.6" customHeight="1">
      <c r="A299" s="255">
        <v>2130120</v>
      </c>
      <c r="B299" s="256" t="s">
        <v>275</v>
      </c>
      <c r="C299" s="257">
        <v>7759</v>
      </c>
      <c r="F299" s="273"/>
    </row>
    <row r="300" spans="1:6" s="67" customFormat="1" ht="27.6" customHeight="1">
      <c r="A300" s="255">
        <v>2130122</v>
      </c>
      <c r="B300" s="256" t="s">
        <v>276</v>
      </c>
      <c r="C300" s="257">
        <v>2162</v>
      </c>
    </row>
    <row r="301" spans="1:6" s="67" customFormat="1" ht="27.6" customHeight="1">
      <c r="A301" s="255">
        <v>2130124</v>
      </c>
      <c r="B301" s="256" t="s">
        <v>885</v>
      </c>
      <c r="C301" s="257">
        <v>453</v>
      </c>
      <c r="F301" s="273"/>
    </row>
    <row r="302" spans="1:6" s="67" customFormat="1" ht="27.6" customHeight="1">
      <c r="A302" s="255">
        <v>2130126</v>
      </c>
      <c r="B302" s="256" t="s">
        <v>277</v>
      </c>
      <c r="C302" s="257">
        <v>2069</v>
      </c>
    </row>
    <row r="303" spans="1:6" s="67" customFormat="1" ht="27.6" customHeight="1">
      <c r="A303" s="255">
        <v>2130142</v>
      </c>
      <c r="B303" s="256" t="s">
        <v>886</v>
      </c>
      <c r="C303" s="257">
        <v>5</v>
      </c>
    </row>
    <row r="304" spans="1:6" s="67" customFormat="1" ht="27.6" customHeight="1">
      <c r="A304" s="255">
        <v>2130148</v>
      </c>
      <c r="B304" s="256" t="s">
        <v>279</v>
      </c>
      <c r="C304" s="257">
        <v>283</v>
      </c>
      <c r="F304" s="273"/>
    </row>
    <row r="305" spans="1:6" s="67" customFormat="1" ht="27.6" customHeight="1">
      <c r="A305" s="255">
        <v>2130153</v>
      </c>
      <c r="B305" s="256" t="s">
        <v>280</v>
      </c>
      <c r="C305" s="257">
        <v>7585</v>
      </c>
      <c r="F305" s="273"/>
    </row>
    <row r="306" spans="1:6" s="67" customFormat="1" ht="27.6" customHeight="1">
      <c r="A306" s="255">
        <v>2130199</v>
      </c>
      <c r="B306" s="256" t="s">
        <v>281</v>
      </c>
      <c r="C306" s="257">
        <v>31915</v>
      </c>
    </row>
    <row r="307" spans="1:6" s="67" customFormat="1" ht="27.6" customHeight="1">
      <c r="A307" s="255">
        <v>21302</v>
      </c>
      <c r="B307" s="256" t="s">
        <v>282</v>
      </c>
      <c r="C307" s="257">
        <v>614</v>
      </c>
    </row>
    <row r="308" spans="1:6" s="67" customFormat="1" ht="27.6" customHeight="1">
      <c r="A308" s="255">
        <v>2130207</v>
      </c>
      <c r="B308" s="256" t="s">
        <v>283</v>
      </c>
      <c r="C308" s="257">
        <v>6</v>
      </c>
    </row>
    <row r="309" spans="1:6" s="67" customFormat="1" ht="27.6" customHeight="1">
      <c r="A309" s="255">
        <v>2130234</v>
      </c>
      <c r="B309" s="256" t="s">
        <v>284</v>
      </c>
      <c r="C309" s="257">
        <v>608</v>
      </c>
      <c r="F309" s="273"/>
    </row>
    <row r="310" spans="1:6" s="67" customFormat="1" ht="27.6" customHeight="1">
      <c r="A310" s="255">
        <v>21303</v>
      </c>
      <c r="B310" s="256" t="s">
        <v>285</v>
      </c>
      <c r="C310" s="257">
        <v>18565</v>
      </c>
      <c r="F310" s="273"/>
    </row>
    <row r="311" spans="1:6" s="67" customFormat="1" ht="27.6" customHeight="1">
      <c r="A311" s="255">
        <v>2130301</v>
      </c>
      <c r="B311" s="256" t="s">
        <v>46</v>
      </c>
      <c r="C311" s="257">
        <v>4140</v>
      </c>
    </row>
    <row r="312" spans="1:6" s="67" customFormat="1" ht="27.6" customHeight="1">
      <c r="A312" s="255">
        <v>2130303</v>
      </c>
      <c r="B312" s="256" t="s">
        <v>52</v>
      </c>
      <c r="C312" s="257">
        <v>12</v>
      </c>
    </row>
    <row r="313" spans="1:6" s="67" customFormat="1" ht="27.6" customHeight="1">
      <c r="A313" s="255">
        <v>2130305</v>
      </c>
      <c r="B313" s="256" t="s">
        <v>286</v>
      </c>
      <c r="C313" s="257">
        <v>5</v>
      </c>
    </row>
    <row r="314" spans="1:6" s="67" customFormat="1" ht="27.6" customHeight="1">
      <c r="A314" s="255">
        <v>2130306</v>
      </c>
      <c r="B314" s="256" t="s">
        <v>287</v>
      </c>
      <c r="C314" s="257">
        <v>153</v>
      </c>
    </row>
    <row r="315" spans="1:6" s="67" customFormat="1" ht="27.6" customHeight="1">
      <c r="A315" s="255">
        <v>2130313</v>
      </c>
      <c r="B315" s="256" t="s">
        <v>288</v>
      </c>
      <c r="C315" s="257">
        <v>30</v>
      </c>
    </row>
    <row r="316" spans="1:6" s="67" customFormat="1" ht="27.6" customHeight="1">
      <c r="A316" s="255">
        <v>2130314</v>
      </c>
      <c r="B316" s="256" t="s">
        <v>289</v>
      </c>
      <c r="C316" s="257">
        <v>92</v>
      </c>
      <c r="F316" s="273"/>
    </row>
    <row r="317" spans="1:6" s="67" customFormat="1" ht="27.6" customHeight="1">
      <c r="A317" s="255">
        <v>2130399</v>
      </c>
      <c r="B317" s="256" t="s">
        <v>291</v>
      </c>
      <c r="C317" s="257">
        <v>14133</v>
      </c>
      <c r="F317" s="273"/>
    </row>
    <row r="318" spans="1:6" s="67" customFormat="1" ht="27.6" customHeight="1">
      <c r="A318" s="255">
        <v>21305</v>
      </c>
      <c r="B318" s="256" t="s">
        <v>292</v>
      </c>
      <c r="C318" s="257">
        <v>8800</v>
      </c>
    </row>
    <row r="319" spans="1:6" s="67" customFormat="1" ht="27.6" customHeight="1">
      <c r="A319" s="255">
        <v>2130505</v>
      </c>
      <c r="B319" s="256" t="s">
        <v>418</v>
      </c>
      <c r="C319" s="257">
        <v>300</v>
      </c>
      <c r="F319" s="273"/>
    </row>
    <row r="320" spans="1:6" s="67" customFormat="1" ht="27.6" customHeight="1">
      <c r="A320" s="255">
        <v>2130599</v>
      </c>
      <c r="B320" s="256" t="s">
        <v>293</v>
      </c>
      <c r="C320" s="257">
        <v>8500</v>
      </c>
      <c r="F320" s="273"/>
    </row>
    <row r="321" spans="1:6" s="67" customFormat="1" ht="27.6" customHeight="1">
      <c r="A321" s="255">
        <v>21307</v>
      </c>
      <c r="B321" s="256" t="s">
        <v>294</v>
      </c>
      <c r="C321" s="257">
        <v>20001</v>
      </c>
      <c r="F321" s="273"/>
    </row>
    <row r="322" spans="1:6" s="67" customFormat="1" ht="27.6" customHeight="1">
      <c r="A322" s="255">
        <v>2130701</v>
      </c>
      <c r="B322" s="256" t="s">
        <v>295</v>
      </c>
      <c r="C322" s="257">
        <v>4746</v>
      </c>
      <c r="F322" s="273"/>
    </row>
    <row r="323" spans="1:6" s="67" customFormat="1" ht="27.6" customHeight="1">
      <c r="A323" s="255">
        <v>2130705</v>
      </c>
      <c r="B323" s="256" t="s">
        <v>296</v>
      </c>
      <c r="C323" s="257">
        <v>14929</v>
      </c>
    </row>
    <row r="324" spans="1:6" s="67" customFormat="1" ht="27.6" customHeight="1">
      <c r="A324" s="255">
        <v>2130799</v>
      </c>
      <c r="B324" s="256" t="s">
        <v>297</v>
      </c>
      <c r="C324" s="257">
        <v>326</v>
      </c>
    </row>
    <row r="325" spans="1:6" s="67" customFormat="1" ht="27.6" customHeight="1">
      <c r="A325" s="255">
        <v>21308</v>
      </c>
      <c r="B325" s="256" t="s">
        <v>298</v>
      </c>
      <c r="C325" s="257">
        <v>21</v>
      </c>
    </row>
    <row r="326" spans="1:6" s="67" customFormat="1" ht="27.6" customHeight="1">
      <c r="A326" s="255">
        <v>2130804</v>
      </c>
      <c r="B326" s="256" t="s">
        <v>300</v>
      </c>
      <c r="C326" s="257">
        <v>21</v>
      </c>
      <c r="F326" s="273"/>
    </row>
    <row r="327" spans="1:6" s="67" customFormat="1" ht="27.6" customHeight="1">
      <c r="A327" s="255">
        <v>21399</v>
      </c>
      <c r="B327" s="256" t="s">
        <v>301</v>
      </c>
      <c r="C327" s="257">
        <v>9319</v>
      </c>
      <c r="F327" s="273"/>
    </row>
    <row r="328" spans="1:6" s="67" customFormat="1" ht="27.6" customHeight="1">
      <c r="A328" s="255">
        <v>2139999</v>
      </c>
      <c r="B328" s="256" t="s">
        <v>302</v>
      </c>
      <c r="C328" s="257">
        <v>9319</v>
      </c>
      <c r="F328" s="273"/>
    </row>
    <row r="329" spans="1:6" s="67" customFormat="1" ht="27.6" customHeight="1">
      <c r="A329" s="255">
        <v>214</v>
      </c>
      <c r="B329" s="256" t="s">
        <v>303</v>
      </c>
      <c r="C329" s="257">
        <v>25222</v>
      </c>
      <c r="F329" s="273"/>
    </row>
    <row r="330" spans="1:6" s="67" customFormat="1" ht="27.6" customHeight="1">
      <c r="A330" s="255">
        <v>21401</v>
      </c>
      <c r="B330" s="256" t="s">
        <v>304</v>
      </c>
      <c r="C330" s="257">
        <v>7722</v>
      </c>
      <c r="F330" s="273"/>
    </row>
    <row r="331" spans="1:6" s="67" customFormat="1" ht="27.6" customHeight="1">
      <c r="A331" s="255">
        <v>2140101</v>
      </c>
      <c r="B331" s="256" t="s">
        <v>46</v>
      </c>
      <c r="C331" s="257">
        <v>4875</v>
      </c>
    </row>
    <row r="332" spans="1:6" s="67" customFormat="1" ht="27.6" customHeight="1">
      <c r="A332" s="255">
        <v>2140109</v>
      </c>
      <c r="B332" s="256" t="s">
        <v>419</v>
      </c>
      <c r="C332" s="257">
        <v>13</v>
      </c>
      <c r="F332" s="273"/>
    </row>
    <row r="333" spans="1:6" s="67" customFormat="1" ht="27.6" customHeight="1">
      <c r="A333" s="255">
        <v>2140199</v>
      </c>
      <c r="B333" s="256" t="s">
        <v>305</v>
      </c>
      <c r="C333" s="257">
        <v>2834</v>
      </c>
    </row>
    <row r="334" spans="1:6" s="67" customFormat="1" ht="27.6" customHeight="1">
      <c r="A334" s="255">
        <v>21402</v>
      </c>
      <c r="B334" s="256" t="s">
        <v>306</v>
      </c>
      <c r="C334" s="257">
        <v>228</v>
      </c>
    </row>
    <row r="335" spans="1:6" s="67" customFormat="1" ht="27.6" customHeight="1">
      <c r="A335" s="255">
        <v>2140299</v>
      </c>
      <c r="B335" s="256" t="s">
        <v>307</v>
      </c>
      <c r="C335" s="257">
        <v>228</v>
      </c>
    </row>
    <row r="336" spans="1:6" s="67" customFormat="1" ht="27.6" customHeight="1">
      <c r="A336" s="255">
        <v>21405</v>
      </c>
      <c r="B336" s="256" t="s">
        <v>420</v>
      </c>
      <c r="C336" s="257">
        <v>8</v>
      </c>
    </row>
    <row r="337" spans="1:6" s="67" customFormat="1" ht="27.6" customHeight="1">
      <c r="A337" s="255">
        <v>2140599</v>
      </c>
      <c r="B337" s="256" t="s">
        <v>421</v>
      </c>
      <c r="C337" s="257">
        <v>8</v>
      </c>
      <c r="F337" s="273"/>
    </row>
    <row r="338" spans="1:6" s="67" customFormat="1" ht="27.6" customHeight="1">
      <c r="A338" s="255">
        <v>21499</v>
      </c>
      <c r="B338" s="256" t="s">
        <v>308</v>
      </c>
      <c r="C338" s="257">
        <v>17264</v>
      </c>
      <c r="F338" s="273"/>
    </row>
    <row r="339" spans="1:6" s="67" customFormat="1" ht="27.6" customHeight="1">
      <c r="A339" s="255">
        <v>2149901</v>
      </c>
      <c r="B339" s="256" t="s">
        <v>422</v>
      </c>
      <c r="C339" s="257">
        <v>17031</v>
      </c>
    </row>
    <row r="340" spans="1:6" s="67" customFormat="1" ht="27.6" customHeight="1">
      <c r="A340" s="255">
        <v>2149999</v>
      </c>
      <c r="B340" s="256" t="s">
        <v>309</v>
      </c>
      <c r="C340" s="257">
        <v>233</v>
      </c>
      <c r="F340" s="273"/>
    </row>
    <row r="341" spans="1:6" s="67" customFormat="1" ht="27.6" customHeight="1">
      <c r="A341" s="255">
        <v>215</v>
      </c>
      <c r="B341" s="256" t="s">
        <v>310</v>
      </c>
      <c r="C341" s="257">
        <v>2758</v>
      </c>
    </row>
    <row r="342" spans="1:6" s="67" customFormat="1" ht="27.6" customHeight="1">
      <c r="A342" s="255">
        <v>21502</v>
      </c>
      <c r="B342" s="256" t="s">
        <v>311</v>
      </c>
      <c r="C342" s="257">
        <v>443</v>
      </c>
    </row>
    <row r="343" spans="1:6" s="67" customFormat="1" ht="27.6" customHeight="1">
      <c r="A343" s="255">
        <v>2150299</v>
      </c>
      <c r="B343" s="256" t="s">
        <v>312</v>
      </c>
      <c r="C343" s="257">
        <v>443</v>
      </c>
      <c r="F343" s="273"/>
    </row>
    <row r="344" spans="1:6" s="67" customFormat="1" ht="27.6" customHeight="1">
      <c r="A344" s="255">
        <v>21505</v>
      </c>
      <c r="B344" s="256" t="s">
        <v>887</v>
      </c>
      <c r="C344" s="257">
        <v>1774</v>
      </c>
      <c r="F344" s="273"/>
    </row>
    <row r="345" spans="1:6" s="67" customFormat="1" ht="27.6" customHeight="1">
      <c r="A345" s="255">
        <v>2150501</v>
      </c>
      <c r="B345" s="256" t="s">
        <v>46</v>
      </c>
      <c r="C345" s="257">
        <v>1666</v>
      </c>
    </row>
    <row r="346" spans="1:6" s="67" customFormat="1" ht="27.6" customHeight="1">
      <c r="A346" s="255">
        <v>2150508</v>
      </c>
      <c r="B346" s="256" t="s">
        <v>314</v>
      </c>
      <c r="C346" s="257">
        <v>18</v>
      </c>
    </row>
    <row r="347" spans="1:6" s="67" customFormat="1" ht="27.6" customHeight="1">
      <c r="A347" s="255">
        <v>2150517</v>
      </c>
      <c r="B347" s="256" t="s">
        <v>315</v>
      </c>
      <c r="C347" s="257">
        <v>43</v>
      </c>
    </row>
    <row r="348" spans="1:6" s="67" customFormat="1" ht="27.6" customHeight="1">
      <c r="A348" s="255">
        <v>2150599</v>
      </c>
      <c r="B348" s="256" t="s">
        <v>888</v>
      </c>
      <c r="C348" s="257">
        <v>47</v>
      </c>
    </row>
    <row r="349" spans="1:6" s="67" customFormat="1" ht="27.6" customHeight="1">
      <c r="A349" s="255">
        <v>21507</v>
      </c>
      <c r="B349" s="256" t="s">
        <v>317</v>
      </c>
      <c r="C349" s="257">
        <v>541</v>
      </c>
    </row>
    <row r="350" spans="1:6" s="67" customFormat="1" ht="27.6" customHeight="1">
      <c r="A350" s="255">
        <v>2150799</v>
      </c>
      <c r="B350" s="256" t="s">
        <v>318</v>
      </c>
      <c r="C350" s="257">
        <v>541</v>
      </c>
      <c r="F350" s="273"/>
    </row>
    <row r="351" spans="1:6" s="67" customFormat="1" ht="27.6" customHeight="1">
      <c r="A351" s="255">
        <v>216</v>
      </c>
      <c r="B351" s="256" t="s">
        <v>321</v>
      </c>
      <c r="C351" s="257">
        <v>3402</v>
      </c>
      <c r="F351" s="273"/>
    </row>
    <row r="352" spans="1:6" s="67" customFormat="1" ht="27.6" customHeight="1">
      <c r="A352" s="255">
        <v>21602</v>
      </c>
      <c r="B352" s="256" t="s">
        <v>322</v>
      </c>
      <c r="C352" s="257">
        <v>1630</v>
      </c>
      <c r="F352" s="273"/>
    </row>
    <row r="353" spans="1:6" s="67" customFormat="1" ht="27.6" customHeight="1">
      <c r="A353" s="255">
        <v>2160299</v>
      </c>
      <c r="B353" s="256" t="s">
        <v>323</v>
      </c>
      <c r="C353" s="257">
        <v>1630</v>
      </c>
      <c r="F353" s="273"/>
    </row>
    <row r="354" spans="1:6" s="67" customFormat="1" ht="27.6" customHeight="1">
      <c r="A354" s="255">
        <v>21606</v>
      </c>
      <c r="B354" s="256" t="s">
        <v>324</v>
      </c>
      <c r="C354" s="257">
        <v>1155</v>
      </c>
      <c r="F354" s="273"/>
    </row>
    <row r="355" spans="1:6" s="67" customFormat="1" ht="27.6" customHeight="1">
      <c r="A355" s="255">
        <v>2160699</v>
      </c>
      <c r="B355" s="256" t="s">
        <v>325</v>
      </c>
      <c r="C355" s="257">
        <v>1155</v>
      </c>
    </row>
    <row r="356" spans="1:6" s="67" customFormat="1" ht="27.6" customHeight="1">
      <c r="A356" s="255">
        <v>21699</v>
      </c>
      <c r="B356" s="256" t="s">
        <v>326</v>
      </c>
      <c r="C356" s="257">
        <v>617</v>
      </c>
    </row>
    <row r="357" spans="1:6" s="67" customFormat="1" ht="27.6" customHeight="1">
      <c r="A357" s="255">
        <v>2169999</v>
      </c>
      <c r="B357" s="256" t="s">
        <v>327</v>
      </c>
      <c r="C357" s="257">
        <v>617</v>
      </c>
      <c r="F357" s="273"/>
    </row>
    <row r="358" spans="1:6" s="67" customFormat="1" ht="27.6" customHeight="1">
      <c r="A358" s="255">
        <v>219</v>
      </c>
      <c r="B358" s="256" t="s">
        <v>328</v>
      </c>
      <c r="C358" s="257">
        <v>8568</v>
      </c>
      <c r="F358" s="273"/>
    </row>
    <row r="359" spans="1:6" s="67" customFormat="1" ht="27.6" customHeight="1">
      <c r="A359" s="255">
        <v>21999</v>
      </c>
      <c r="B359" s="256" t="s">
        <v>329</v>
      </c>
      <c r="C359" s="257">
        <v>8568</v>
      </c>
      <c r="F359" s="273"/>
    </row>
    <row r="360" spans="1:6" s="67" customFormat="1" ht="27.6" customHeight="1">
      <c r="A360" s="255">
        <v>220</v>
      </c>
      <c r="B360" s="256" t="s">
        <v>330</v>
      </c>
      <c r="C360" s="257">
        <v>10399</v>
      </c>
      <c r="F360" s="273"/>
    </row>
    <row r="361" spans="1:6" s="67" customFormat="1" ht="27.6" customHeight="1">
      <c r="A361" s="255">
        <v>22001</v>
      </c>
      <c r="B361" s="256" t="s">
        <v>331</v>
      </c>
      <c r="C361" s="257">
        <v>10074</v>
      </c>
      <c r="F361" s="273"/>
    </row>
    <row r="362" spans="1:6" s="67" customFormat="1" ht="27.6" customHeight="1">
      <c r="A362" s="255">
        <v>2200101</v>
      </c>
      <c r="B362" s="256" t="s">
        <v>46</v>
      </c>
      <c r="C362" s="257">
        <v>9113</v>
      </c>
    </row>
    <row r="363" spans="1:6" s="67" customFormat="1" ht="27.6" customHeight="1">
      <c r="A363" s="255">
        <v>2200199</v>
      </c>
      <c r="B363" s="256" t="s">
        <v>332</v>
      </c>
      <c r="C363" s="257">
        <v>961</v>
      </c>
    </row>
    <row r="364" spans="1:6" s="67" customFormat="1" ht="27.6" customHeight="1">
      <c r="A364" s="255">
        <v>22005</v>
      </c>
      <c r="B364" s="256" t="s">
        <v>333</v>
      </c>
      <c r="C364" s="257">
        <v>89</v>
      </c>
    </row>
    <row r="365" spans="1:6" s="67" customFormat="1" ht="27.6" customHeight="1">
      <c r="A365" s="255">
        <v>2200501</v>
      </c>
      <c r="B365" s="256" t="s">
        <v>46</v>
      </c>
      <c r="C365" s="257">
        <v>81</v>
      </c>
    </row>
    <row r="366" spans="1:6" s="67" customFormat="1" ht="27.6" customHeight="1">
      <c r="A366" s="255">
        <v>2200509</v>
      </c>
      <c r="B366" s="256" t="s">
        <v>334</v>
      </c>
      <c r="C366" s="257">
        <v>8</v>
      </c>
    </row>
    <row r="367" spans="1:6" s="67" customFormat="1" ht="27.6" customHeight="1">
      <c r="A367" s="255">
        <v>22099</v>
      </c>
      <c r="B367" s="256" t="s">
        <v>335</v>
      </c>
      <c r="C367" s="257">
        <v>236</v>
      </c>
    </row>
    <row r="368" spans="1:6" s="67" customFormat="1" ht="27.6" customHeight="1">
      <c r="A368" s="255">
        <v>2209999</v>
      </c>
      <c r="B368" s="256" t="s">
        <v>336</v>
      </c>
      <c r="C368" s="257">
        <v>236</v>
      </c>
      <c r="F368" s="273"/>
    </row>
    <row r="369" spans="1:6" s="67" customFormat="1" ht="27.6" customHeight="1">
      <c r="A369" s="255">
        <v>221</v>
      </c>
      <c r="B369" s="256" t="s">
        <v>337</v>
      </c>
      <c r="C369" s="257">
        <v>49004</v>
      </c>
      <c r="F369" s="273"/>
    </row>
    <row r="370" spans="1:6" s="67" customFormat="1" ht="27.6" customHeight="1">
      <c r="A370" s="255">
        <v>22101</v>
      </c>
      <c r="B370" s="256" t="s">
        <v>338</v>
      </c>
      <c r="C370" s="257">
        <v>5089</v>
      </c>
    </row>
    <row r="371" spans="1:6" s="67" customFormat="1" ht="27.6" customHeight="1">
      <c r="A371" s="255">
        <v>2210105</v>
      </c>
      <c r="B371" s="256" t="s">
        <v>339</v>
      </c>
      <c r="C371" s="257">
        <v>217</v>
      </c>
      <c r="F371" s="273"/>
    </row>
    <row r="372" spans="1:6" s="67" customFormat="1" ht="27.6" customHeight="1">
      <c r="A372" s="255">
        <v>2210108</v>
      </c>
      <c r="B372" s="256" t="s">
        <v>340</v>
      </c>
      <c r="C372" s="257">
        <v>1000</v>
      </c>
      <c r="F372" s="273"/>
    </row>
    <row r="373" spans="1:6" s="67" customFormat="1" ht="27.6" customHeight="1">
      <c r="A373" s="255">
        <v>2210199</v>
      </c>
      <c r="B373" s="256" t="s">
        <v>341</v>
      </c>
      <c r="C373" s="257">
        <v>3872</v>
      </c>
      <c r="F373" s="273"/>
    </row>
    <row r="374" spans="1:6" s="67" customFormat="1" ht="27.6" customHeight="1">
      <c r="A374" s="255">
        <v>22102</v>
      </c>
      <c r="B374" s="256" t="s">
        <v>342</v>
      </c>
      <c r="C374" s="257">
        <v>43440</v>
      </c>
      <c r="F374" s="273"/>
    </row>
    <row r="375" spans="1:6" s="67" customFormat="1" ht="27.6" customHeight="1">
      <c r="A375" s="255">
        <v>2210201</v>
      </c>
      <c r="B375" s="256" t="s">
        <v>343</v>
      </c>
      <c r="C375" s="257">
        <v>43440</v>
      </c>
    </row>
    <row r="376" spans="1:6" s="67" customFormat="1" ht="27.6" customHeight="1">
      <c r="A376" s="255">
        <v>22103</v>
      </c>
      <c r="B376" s="256" t="s">
        <v>344</v>
      </c>
      <c r="C376" s="257">
        <v>475</v>
      </c>
    </row>
    <row r="377" spans="1:6" s="67" customFormat="1" ht="27.6" customHeight="1">
      <c r="A377" s="255">
        <v>2210399</v>
      </c>
      <c r="B377" s="256" t="s">
        <v>345</v>
      </c>
      <c r="C377" s="257">
        <v>475</v>
      </c>
      <c r="F377" s="273"/>
    </row>
    <row r="378" spans="1:6" s="67" customFormat="1" ht="27.6" customHeight="1">
      <c r="A378" s="255">
        <v>222</v>
      </c>
      <c r="B378" s="256" t="s">
        <v>346</v>
      </c>
      <c r="C378" s="257">
        <v>1063</v>
      </c>
      <c r="F378" s="273"/>
    </row>
    <row r="379" spans="1:6" s="67" customFormat="1" ht="27.6" customHeight="1">
      <c r="A379" s="255">
        <v>22201</v>
      </c>
      <c r="B379" s="256" t="s">
        <v>347</v>
      </c>
      <c r="C379" s="257">
        <v>1063</v>
      </c>
    </row>
    <row r="380" spans="1:6" s="67" customFormat="1" ht="27.6" customHeight="1">
      <c r="A380" s="255">
        <v>2220115</v>
      </c>
      <c r="B380" s="256" t="s">
        <v>816</v>
      </c>
      <c r="C380" s="257">
        <v>863</v>
      </c>
    </row>
    <row r="381" spans="1:6" s="67" customFormat="1" ht="27.6" customHeight="1">
      <c r="A381" s="255">
        <v>2220199</v>
      </c>
      <c r="B381" s="256" t="s">
        <v>348</v>
      </c>
      <c r="C381" s="257">
        <v>200</v>
      </c>
      <c r="F381" s="273"/>
    </row>
    <row r="382" spans="1:6" s="67" customFormat="1" ht="27.6" customHeight="1">
      <c r="A382" s="255">
        <v>224</v>
      </c>
      <c r="B382" s="256" t="s">
        <v>349</v>
      </c>
      <c r="C382" s="257">
        <v>7877</v>
      </c>
      <c r="F382" s="273"/>
    </row>
    <row r="383" spans="1:6" s="67" customFormat="1" ht="27.6" customHeight="1">
      <c r="A383" s="255">
        <v>22401</v>
      </c>
      <c r="B383" s="256" t="s">
        <v>350</v>
      </c>
      <c r="C383" s="257">
        <v>3031</v>
      </c>
      <c r="F383" s="273"/>
    </row>
    <row r="384" spans="1:6" s="67" customFormat="1" ht="27.6" customHeight="1">
      <c r="A384" s="255">
        <v>2240101</v>
      </c>
      <c r="B384" s="256" t="s">
        <v>46</v>
      </c>
      <c r="C384" s="257">
        <v>2043</v>
      </c>
    </row>
    <row r="385" spans="1:6" s="67" customFormat="1" ht="27.6" customHeight="1">
      <c r="A385" s="255">
        <v>2240106</v>
      </c>
      <c r="B385" s="256" t="s">
        <v>351</v>
      </c>
      <c r="C385" s="257">
        <v>127</v>
      </c>
    </row>
    <row r="386" spans="1:6" s="67" customFormat="1" ht="27.6" customHeight="1">
      <c r="A386" s="255">
        <v>2240109</v>
      </c>
      <c r="B386" s="256" t="s">
        <v>352</v>
      </c>
      <c r="C386" s="257">
        <v>251</v>
      </c>
    </row>
    <row r="387" spans="1:6" s="67" customFormat="1" ht="27.6" customHeight="1">
      <c r="A387" s="255">
        <v>2240199</v>
      </c>
      <c r="B387" s="256" t="s">
        <v>353</v>
      </c>
      <c r="C387" s="257">
        <v>610</v>
      </c>
      <c r="F387" s="273"/>
    </row>
    <row r="388" spans="1:6" s="67" customFormat="1" ht="27.6" customHeight="1">
      <c r="A388" s="255">
        <v>22402</v>
      </c>
      <c r="B388" s="256" t="s">
        <v>354</v>
      </c>
      <c r="C388" s="257">
        <v>4846</v>
      </c>
      <c r="F388" s="273"/>
    </row>
    <row r="389" spans="1:6" s="67" customFormat="1" ht="27.6" customHeight="1">
      <c r="A389" s="255">
        <v>2240201</v>
      </c>
      <c r="B389" s="256" t="s">
        <v>46</v>
      </c>
      <c r="C389" s="257">
        <v>3868</v>
      </c>
    </row>
    <row r="390" spans="1:6" s="67" customFormat="1" ht="27.6" customHeight="1">
      <c r="A390" s="255">
        <v>2240204</v>
      </c>
      <c r="B390" s="256" t="s">
        <v>423</v>
      </c>
      <c r="C390" s="257">
        <v>662</v>
      </c>
    </row>
    <row r="391" spans="1:6" s="67" customFormat="1" ht="27.6" customHeight="1">
      <c r="A391" s="255">
        <v>2240299</v>
      </c>
      <c r="B391" s="256" t="s">
        <v>355</v>
      </c>
      <c r="C391" s="257">
        <v>316</v>
      </c>
      <c r="F391" s="273"/>
    </row>
    <row r="392" spans="1:6" s="67" customFormat="1" ht="27.6" customHeight="1">
      <c r="A392" s="255">
        <v>229</v>
      </c>
      <c r="B392" s="256" t="s">
        <v>356</v>
      </c>
      <c r="C392" s="257">
        <v>3103</v>
      </c>
      <c r="F392" s="273"/>
    </row>
    <row r="393" spans="1:6" s="67" customFormat="1" ht="27.6" customHeight="1">
      <c r="A393" s="255">
        <v>22999</v>
      </c>
      <c r="B393" s="256" t="s">
        <v>329</v>
      </c>
      <c r="C393" s="257">
        <v>3103</v>
      </c>
      <c r="F393" s="273"/>
    </row>
    <row r="394" spans="1:6" s="67" customFormat="1" ht="27.6" customHeight="1">
      <c r="A394" s="255">
        <v>2299999</v>
      </c>
      <c r="B394" s="256" t="s">
        <v>357</v>
      </c>
      <c r="C394" s="257">
        <v>3103</v>
      </c>
      <c r="F394" s="273"/>
    </row>
    <row r="395" spans="1:6" s="67" customFormat="1" ht="27.6" customHeight="1">
      <c r="A395" s="255">
        <v>232</v>
      </c>
      <c r="B395" s="256" t="s">
        <v>358</v>
      </c>
      <c r="C395" s="257">
        <v>5175</v>
      </c>
      <c r="F395" s="273"/>
    </row>
    <row r="396" spans="1:6" s="67" customFormat="1" ht="27.6" customHeight="1">
      <c r="A396" s="255">
        <v>23203</v>
      </c>
      <c r="B396" s="256" t="s">
        <v>359</v>
      </c>
      <c r="C396" s="257">
        <v>5175</v>
      </c>
      <c r="F396" s="273"/>
    </row>
    <row r="397" spans="1:6" s="67" customFormat="1" ht="27.6" customHeight="1">
      <c r="A397" s="255">
        <v>2320301</v>
      </c>
      <c r="B397" s="256" t="s">
        <v>360</v>
      </c>
      <c r="C397" s="257">
        <v>5175</v>
      </c>
    </row>
    <row r="398" spans="1:6" s="67" customFormat="1" ht="27.6" customHeight="1">
      <c r="A398" s="255">
        <v>233</v>
      </c>
      <c r="B398" s="256" t="s">
        <v>361</v>
      </c>
      <c r="C398" s="257">
        <v>40</v>
      </c>
    </row>
    <row r="399" spans="1:6" s="67" customFormat="1" ht="27.6" customHeight="1">
      <c r="A399" s="255">
        <v>23303</v>
      </c>
      <c r="B399" s="256" t="s">
        <v>362</v>
      </c>
      <c r="C399" s="257">
        <v>40</v>
      </c>
    </row>
    <row r="400" spans="1:6" s="67" customFormat="1" ht="27.6" customHeight="1">
      <c r="A400" s="255">
        <v>2330301</v>
      </c>
      <c r="B400" s="256" t="s">
        <v>363</v>
      </c>
      <c r="C400" s="257">
        <v>40</v>
      </c>
    </row>
    <row r="401" spans="1:3" ht="26.45" customHeight="1">
      <c r="A401" s="345"/>
      <c r="B401" s="346"/>
      <c r="C401" s="257"/>
    </row>
    <row r="402" spans="1:3" ht="26.45" customHeight="1">
      <c r="A402" s="347" t="s">
        <v>364</v>
      </c>
      <c r="B402" s="348"/>
      <c r="C402" s="232">
        <v>113401</v>
      </c>
    </row>
    <row r="403" spans="1:3" ht="26.45" customHeight="1">
      <c r="A403" s="149"/>
      <c r="B403" s="272" t="s">
        <v>822</v>
      </c>
      <c r="C403" s="232">
        <v>46250</v>
      </c>
    </row>
    <row r="404" spans="1:3" ht="26.45" customHeight="1">
      <c r="A404" s="349" t="s">
        <v>365</v>
      </c>
      <c r="B404" s="350"/>
      <c r="C404" s="232">
        <f>5667+233423</f>
        <v>239090</v>
      </c>
    </row>
    <row r="405" spans="1:3" ht="26.45" customHeight="1">
      <c r="A405" s="347" t="s">
        <v>366</v>
      </c>
      <c r="B405" s="348"/>
      <c r="C405" s="232">
        <v>178692</v>
      </c>
    </row>
    <row r="406" spans="1:3" ht="26.45" customHeight="1">
      <c r="A406" s="341" t="s">
        <v>367</v>
      </c>
      <c r="B406" s="342"/>
      <c r="C406" s="259">
        <f>+C6+C402+C404+C405+C403</f>
        <v>1963051</v>
      </c>
    </row>
  </sheetData>
  <mergeCells count="8">
    <mergeCell ref="A406:B406"/>
    <mergeCell ref="A2:C3"/>
    <mergeCell ref="A1:B1"/>
    <mergeCell ref="A6:B6"/>
    <mergeCell ref="A401:B401"/>
    <mergeCell ref="A402:B402"/>
    <mergeCell ref="A404:B404"/>
    <mergeCell ref="A405:B405"/>
  </mergeCells>
  <phoneticPr fontId="49" type="noConversion"/>
  <printOptions horizontalCentered="1"/>
  <pageMargins left="0.78680555555555554" right="0.78680555555555554" top="0.85" bottom="0.90486111111111112" header="0.51180555555555551" footer="0.31458333333333333"/>
  <pageSetup paperSize="9" fitToHeight="2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A1:G26"/>
  <sheetViews>
    <sheetView workbookViewId="0">
      <pane xSplit="2" ySplit="5" topLeftCell="C15" activePane="bottomRight" state="frozen"/>
      <selection pane="topRight"/>
      <selection pane="bottomLeft"/>
      <selection pane="bottomRight" activeCell="C14" sqref="C14"/>
    </sheetView>
  </sheetViews>
  <sheetFormatPr defaultColWidth="9" defaultRowHeight="14.25"/>
  <cols>
    <col min="1" max="1" width="11.125" customWidth="1"/>
    <col min="2" max="2" width="42.5" style="209" customWidth="1"/>
    <col min="3" max="3" width="21.875" customWidth="1"/>
  </cols>
  <sheetData>
    <row r="1" spans="1:3" ht="20.25" customHeight="1">
      <c r="A1" s="65" t="s">
        <v>368</v>
      </c>
    </row>
    <row r="2" spans="1:3">
      <c r="A2" s="340" t="s">
        <v>830</v>
      </c>
      <c r="B2" s="340"/>
      <c r="C2" s="340"/>
    </row>
    <row r="3" spans="1:3" ht="37.5" customHeight="1">
      <c r="A3" s="340"/>
      <c r="B3" s="340"/>
      <c r="C3" s="340"/>
    </row>
    <row r="4" spans="1:3" s="260" customFormat="1" ht="36" customHeight="1">
      <c r="B4" s="262"/>
      <c r="C4" s="77" t="s">
        <v>2</v>
      </c>
    </row>
    <row r="5" spans="1:3" s="207" customFormat="1" ht="39.75" customHeight="1">
      <c r="A5" s="70" t="s">
        <v>3</v>
      </c>
      <c r="B5" s="70" t="s">
        <v>4</v>
      </c>
      <c r="C5" s="70" t="s">
        <v>5</v>
      </c>
    </row>
    <row r="6" spans="1:3" s="207" customFormat="1" ht="39.75" customHeight="1">
      <c r="A6" s="79" t="s">
        <v>6</v>
      </c>
      <c r="B6" s="211" t="s">
        <v>823</v>
      </c>
      <c r="C6" s="78">
        <f>+C7+C8</f>
        <v>879697</v>
      </c>
    </row>
    <row r="7" spans="1:3" s="261" customFormat="1" ht="39.75" customHeight="1">
      <c r="A7" s="61" t="s">
        <v>8</v>
      </c>
      <c r="B7" s="61" t="s">
        <v>853</v>
      </c>
      <c r="C7" s="61">
        <v>558288</v>
      </c>
    </row>
    <row r="8" spans="1:3" s="261" customFormat="1" ht="39.75" customHeight="1">
      <c r="A8" s="61" t="s">
        <v>23</v>
      </c>
      <c r="B8" s="61" t="s">
        <v>825</v>
      </c>
      <c r="C8" s="61">
        <v>321409</v>
      </c>
    </row>
    <row r="9" spans="1:3" s="57" customFormat="1" ht="39.75" customHeight="1">
      <c r="A9" s="61">
        <v>1</v>
      </c>
      <c r="B9" s="244" t="s">
        <v>25</v>
      </c>
      <c r="C9" s="263">
        <v>12966</v>
      </c>
    </row>
    <row r="10" spans="1:3" s="57" customFormat="1" ht="39.75" customHeight="1">
      <c r="A10" s="61">
        <v>2</v>
      </c>
      <c r="B10" s="244" t="s">
        <v>26</v>
      </c>
      <c r="C10" s="263">
        <v>20878</v>
      </c>
    </row>
    <row r="11" spans="1:3" s="57" customFormat="1" ht="39.75" customHeight="1">
      <c r="A11" s="61">
        <v>3</v>
      </c>
      <c r="B11" s="244" t="s">
        <v>27</v>
      </c>
      <c r="C11" s="263">
        <v>26501</v>
      </c>
    </row>
    <row r="12" spans="1:3" s="57" customFormat="1" ht="39.75" customHeight="1">
      <c r="A12" s="61">
        <v>4</v>
      </c>
      <c r="B12" s="244" t="s">
        <v>369</v>
      </c>
      <c r="C12" s="263">
        <v>261064</v>
      </c>
    </row>
    <row r="13" spans="1:3" s="57" customFormat="1" ht="39.75" customHeight="1">
      <c r="A13" s="79" t="s">
        <v>31</v>
      </c>
      <c r="B13" s="211" t="s">
        <v>32</v>
      </c>
      <c r="C13" s="79">
        <f>+C14+C15</f>
        <v>384423</v>
      </c>
    </row>
    <row r="14" spans="1:3" s="57" customFormat="1" ht="39.75" customHeight="1">
      <c r="A14" s="61" t="s">
        <v>8</v>
      </c>
      <c r="B14" s="213" t="s">
        <v>33</v>
      </c>
      <c r="C14" s="263">
        <f>5667+168294</f>
        <v>173961</v>
      </c>
    </row>
    <row r="15" spans="1:3" s="57" customFormat="1" ht="39.75" customHeight="1">
      <c r="A15" s="61" t="s">
        <v>23</v>
      </c>
      <c r="B15" s="213" t="s">
        <v>34</v>
      </c>
      <c r="C15" s="263">
        <v>210462</v>
      </c>
    </row>
    <row r="16" spans="1:3" s="57" customFormat="1" ht="39.75" customHeight="1">
      <c r="A16" s="79" t="s">
        <v>35</v>
      </c>
      <c r="B16" s="79" t="s">
        <v>818</v>
      </c>
      <c r="C16" s="211">
        <v>47900</v>
      </c>
    </row>
    <row r="17" spans="1:7" s="57" customFormat="1" ht="39.75" customHeight="1">
      <c r="A17" s="79" t="s">
        <v>37</v>
      </c>
      <c r="B17" s="79" t="s">
        <v>819</v>
      </c>
      <c r="C17" s="79">
        <v>147651</v>
      </c>
    </row>
    <row r="18" spans="1:7" s="261" customFormat="1" ht="39.75" customHeight="1">
      <c r="A18" s="79" t="s">
        <v>38</v>
      </c>
      <c r="B18" s="79" t="s">
        <v>39</v>
      </c>
      <c r="C18" s="79">
        <v>298261</v>
      </c>
    </row>
    <row r="19" spans="1:7" s="207" customFormat="1" ht="39.75" customHeight="1">
      <c r="A19" s="338" t="s">
        <v>40</v>
      </c>
      <c r="B19" s="339"/>
      <c r="C19" s="70">
        <f>+C6+C13+C17+C16+C18</f>
        <v>1757932</v>
      </c>
    </row>
    <row r="26" spans="1:7">
      <c r="G26" s="57"/>
    </row>
  </sheetData>
  <mergeCells count="2">
    <mergeCell ref="A19:B19"/>
    <mergeCell ref="A2:C3"/>
  </mergeCells>
  <phoneticPr fontId="49" type="noConversion"/>
  <printOptions horizontalCentered="1"/>
  <pageMargins left="0.78740157480314965" right="0.78740157480314965" top="0.98425196850393715" bottom="0.98425196850393715" header="0.51181102362204722" footer="0.31496062992125984"/>
  <pageSetup paperSize="9" scale="96"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G391"/>
  <sheetViews>
    <sheetView view="pageBreakPreview" zoomScaleNormal="100" zoomScaleSheetLayoutView="100" workbookViewId="0">
      <selection activeCell="A5" sqref="A5:XFD5"/>
    </sheetView>
  </sheetViews>
  <sheetFormatPr defaultColWidth="9.125" defaultRowHeight="14.25"/>
  <cols>
    <col min="1" max="1" width="11.375" style="224" customWidth="1"/>
    <col min="2" max="2" width="55.25" style="253" customWidth="1"/>
    <col min="3" max="3" width="13.125" style="266" customWidth="1"/>
    <col min="4" max="4" width="9.125" style="57" customWidth="1"/>
    <col min="5" max="5" width="47.125" style="57" bestFit="1" customWidth="1"/>
    <col min="6" max="229" width="9.125" style="57" customWidth="1"/>
    <col min="230" max="16384" width="9.125" style="57"/>
  </cols>
  <sheetData>
    <row r="1" spans="1:7" s="252" customFormat="1" ht="18.399999999999999" customHeight="1">
      <c r="A1" s="58" t="s">
        <v>370</v>
      </c>
      <c r="B1" s="58"/>
    </row>
    <row r="2" spans="1:7" s="252" customFormat="1" ht="14.25" customHeight="1">
      <c r="A2" s="351" t="s">
        <v>831</v>
      </c>
      <c r="B2" s="351"/>
      <c r="C2" s="351"/>
    </row>
    <row r="3" spans="1:7" s="252" customFormat="1" ht="24" customHeight="1">
      <c r="A3" s="351"/>
      <c r="B3" s="351"/>
      <c r="C3" s="351"/>
    </row>
    <row r="4" spans="1:7" s="252" customFormat="1" ht="24.75" customHeight="1">
      <c r="A4" s="274"/>
      <c r="B4" s="294"/>
      <c r="C4" s="228" t="s">
        <v>2</v>
      </c>
    </row>
    <row r="5" spans="1:7" s="143" customFormat="1" ht="27.6" customHeight="1">
      <c r="A5" s="60" t="s">
        <v>42</v>
      </c>
      <c r="B5" s="60" t="s">
        <v>4</v>
      </c>
      <c r="C5" s="295" t="s">
        <v>5</v>
      </c>
    </row>
    <row r="6" spans="1:7" s="55" customFormat="1" ht="27.6" customHeight="1">
      <c r="A6" s="343" t="s">
        <v>43</v>
      </c>
      <c r="B6" s="344"/>
      <c r="C6" s="232">
        <v>1203261</v>
      </c>
      <c r="F6" s="296"/>
    </row>
    <row r="7" spans="1:7" s="55" customFormat="1" ht="27.6" customHeight="1">
      <c r="A7" s="255">
        <v>201</v>
      </c>
      <c r="B7" s="256" t="s">
        <v>44</v>
      </c>
      <c r="C7" s="257">
        <f>C8+C12+C15+C21+C23+C27+C31+C33+C37+C41+C43+C45+C48+C52+C55+C58+C60+C65+C73+C76</f>
        <v>88558</v>
      </c>
      <c r="E7" s="258">
        <f>+C7+C78+C100+C82+C128+C140+C156+C227+C266+C273+C283+C314+C326+C336+C343+C345+C354+C363+C367+C377+C380+C383</f>
        <v>1203261</v>
      </c>
      <c r="F7" s="296"/>
      <c r="G7" s="258">
        <f>+C6-E7</f>
        <v>0</v>
      </c>
    </row>
    <row r="8" spans="1:7" s="55" customFormat="1" ht="27.6" customHeight="1">
      <c r="A8" s="255">
        <v>20101</v>
      </c>
      <c r="B8" s="256" t="s">
        <v>45</v>
      </c>
      <c r="C8" s="257">
        <f>SUM(C9:C11)</f>
        <v>1408</v>
      </c>
      <c r="F8" s="296"/>
    </row>
    <row r="9" spans="1:7" s="55" customFormat="1" ht="27.6" customHeight="1">
      <c r="A9" s="255">
        <v>2010101</v>
      </c>
      <c r="B9" s="256" t="s">
        <v>46</v>
      </c>
      <c r="C9" s="257">
        <f>1326-35</f>
        <v>1291</v>
      </c>
    </row>
    <row r="10" spans="1:7" s="55" customFormat="1" ht="27.6" customHeight="1">
      <c r="A10" s="255">
        <v>2010103</v>
      </c>
      <c r="B10" s="256" t="s">
        <v>52</v>
      </c>
      <c r="C10" s="257">
        <v>10</v>
      </c>
    </row>
    <row r="11" spans="1:7" s="55" customFormat="1" ht="27.6" customHeight="1">
      <c r="A11" s="255">
        <v>2010104</v>
      </c>
      <c r="B11" s="256" t="s">
        <v>47</v>
      </c>
      <c r="C11" s="257">
        <v>107</v>
      </c>
      <c r="F11" s="296"/>
    </row>
    <row r="12" spans="1:7" s="55" customFormat="1" ht="27.6" customHeight="1">
      <c r="A12" s="255">
        <v>20102</v>
      </c>
      <c r="B12" s="256" t="s">
        <v>48</v>
      </c>
      <c r="C12" s="257">
        <v>1417</v>
      </c>
      <c r="F12" s="296"/>
    </row>
    <row r="13" spans="1:7" s="55" customFormat="1" ht="27.6" customHeight="1">
      <c r="A13" s="255">
        <v>2010201</v>
      </c>
      <c r="B13" s="256" t="s">
        <v>46</v>
      </c>
      <c r="C13" s="257">
        <v>1214</v>
      </c>
    </row>
    <row r="14" spans="1:7" s="55" customFormat="1" ht="27.6" customHeight="1">
      <c r="A14" s="255">
        <v>2010299</v>
      </c>
      <c r="B14" s="256" t="s">
        <v>49</v>
      </c>
      <c r="C14" s="257">
        <v>203</v>
      </c>
      <c r="F14" s="296"/>
    </row>
    <row r="15" spans="1:7" s="55" customFormat="1" ht="27.6" customHeight="1">
      <c r="A15" s="255">
        <v>20103</v>
      </c>
      <c r="B15" s="256" t="s">
        <v>50</v>
      </c>
      <c r="C15" s="257">
        <f>SUM(C16:C20)</f>
        <v>23143</v>
      </c>
      <c r="F15" s="296"/>
    </row>
    <row r="16" spans="1:7" s="55" customFormat="1" ht="27.6" customHeight="1">
      <c r="A16" s="255">
        <v>2010301</v>
      </c>
      <c r="B16" s="256" t="s">
        <v>46</v>
      </c>
      <c r="C16" s="257">
        <f>90393-83253</f>
        <v>7140</v>
      </c>
    </row>
    <row r="17" spans="1:6" s="55" customFormat="1" ht="27.6" customHeight="1">
      <c r="A17" s="255">
        <v>2010302</v>
      </c>
      <c r="B17" s="256" t="s">
        <v>51</v>
      </c>
      <c r="C17" s="257">
        <v>581</v>
      </c>
      <c r="F17" s="296"/>
    </row>
    <row r="18" spans="1:6" s="55" customFormat="1" ht="27.6" customHeight="1">
      <c r="A18" s="255">
        <v>2010303</v>
      </c>
      <c r="B18" s="256" t="s">
        <v>52</v>
      </c>
      <c r="C18" s="257">
        <v>13400</v>
      </c>
      <c r="F18" s="296"/>
    </row>
    <row r="19" spans="1:6" s="55" customFormat="1" ht="27.6" customHeight="1">
      <c r="A19" s="255">
        <v>2010350</v>
      </c>
      <c r="B19" s="256" t="s">
        <v>53</v>
      </c>
      <c r="C19" s="257">
        <f>8482-7378</f>
        <v>1104</v>
      </c>
    </row>
    <row r="20" spans="1:6" s="55" customFormat="1" ht="27.6" customHeight="1">
      <c r="A20" s="255">
        <v>2010399</v>
      </c>
      <c r="B20" s="256" t="s">
        <v>54</v>
      </c>
      <c r="C20" s="257">
        <v>918</v>
      </c>
      <c r="F20" s="296"/>
    </row>
    <row r="21" spans="1:6" s="55" customFormat="1" ht="27.6" customHeight="1">
      <c r="A21" s="255">
        <v>20104</v>
      </c>
      <c r="B21" s="256" t="s">
        <v>55</v>
      </c>
      <c r="C21" s="257">
        <v>2967</v>
      </c>
      <c r="F21" s="296"/>
    </row>
    <row r="22" spans="1:6" s="55" customFormat="1" ht="27.6" customHeight="1">
      <c r="A22" s="255">
        <v>2010401</v>
      </c>
      <c r="B22" s="256" t="s">
        <v>46</v>
      </c>
      <c r="C22" s="257">
        <v>2967</v>
      </c>
    </row>
    <row r="23" spans="1:6" s="55" customFormat="1" ht="27.6" customHeight="1">
      <c r="A23" s="255">
        <v>20105</v>
      </c>
      <c r="B23" s="256" t="s">
        <v>56</v>
      </c>
      <c r="C23" s="257">
        <v>927</v>
      </c>
    </row>
    <row r="24" spans="1:6" s="55" customFormat="1" ht="27.6" customHeight="1">
      <c r="A24" s="255">
        <v>2010501</v>
      </c>
      <c r="B24" s="256" t="s">
        <v>46</v>
      </c>
      <c r="C24" s="257">
        <v>878</v>
      </c>
    </row>
    <row r="25" spans="1:6" s="55" customFormat="1" ht="27.6" customHeight="1">
      <c r="A25" s="255">
        <v>2010505</v>
      </c>
      <c r="B25" s="256" t="s">
        <v>57</v>
      </c>
      <c r="C25" s="257">
        <v>43</v>
      </c>
    </row>
    <row r="26" spans="1:6" s="55" customFormat="1" ht="27.6" customHeight="1">
      <c r="A26" s="255">
        <v>2010507</v>
      </c>
      <c r="B26" s="256" t="s">
        <v>58</v>
      </c>
      <c r="C26" s="257">
        <v>6</v>
      </c>
      <c r="F26" s="296"/>
    </row>
    <row r="27" spans="1:6" s="55" customFormat="1" ht="27.6" customHeight="1">
      <c r="A27" s="255">
        <v>20106</v>
      </c>
      <c r="B27" s="256" t="s">
        <v>59</v>
      </c>
      <c r="C27" s="257">
        <v>3472</v>
      </c>
      <c r="F27" s="296"/>
    </row>
    <row r="28" spans="1:6" s="55" customFormat="1" ht="27.6" customHeight="1">
      <c r="A28" s="255">
        <v>2010601</v>
      </c>
      <c r="B28" s="256" t="s">
        <v>46</v>
      </c>
      <c r="C28" s="257">
        <v>3205</v>
      </c>
    </row>
    <row r="29" spans="1:6" s="55" customFormat="1" ht="27.6" customHeight="1">
      <c r="A29" s="255">
        <v>2010650</v>
      </c>
      <c r="B29" s="256" t="s">
        <v>53</v>
      </c>
      <c r="C29" s="257">
        <v>57</v>
      </c>
    </row>
    <row r="30" spans="1:6" s="55" customFormat="1" ht="27.6" customHeight="1">
      <c r="A30" s="255">
        <v>2010699</v>
      </c>
      <c r="B30" s="256" t="s">
        <v>60</v>
      </c>
      <c r="C30" s="257">
        <v>210</v>
      </c>
      <c r="F30" s="296"/>
    </row>
    <row r="31" spans="1:6" s="55" customFormat="1" ht="27.6" customHeight="1">
      <c r="A31" s="255">
        <v>20108</v>
      </c>
      <c r="B31" s="256" t="s">
        <v>61</v>
      </c>
      <c r="C31" s="257">
        <v>1464</v>
      </c>
      <c r="F31" s="296"/>
    </row>
    <row r="32" spans="1:6" s="55" customFormat="1" ht="27.6" customHeight="1">
      <c r="A32" s="255">
        <v>2010801</v>
      </c>
      <c r="B32" s="256" t="s">
        <v>46</v>
      </c>
      <c r="C32" s="257">
        <v>1464</v>
      </c>
      <c r="F32" s="296"/>
    </row>
    <row r="33" spans="1:6" s="55" customFormat="1" ht="27.6" customHeight="1">
      <c r="A33" s="255">
        <v>20111</v>
      </c>
      <c r="B33" s="256" t="s">
        <v>62</v>
      </c>
      <c r="C33" s="257">
        <v>3475</v>
      </c>
      <c r="F33" s="296"/>
    </row>
    <row r="34" spans="1:6" s="55" customFormat="1" ht="27.6" customHeight="1">
      <c r="A34" s="255">
        <v>2011101</v>
      </c>
      <c r="B34" s="256" t="s">
        <v>46</v>
      </c>
      <c r="C34" s="257">
        <v>2956</v>
      </c>
    </row>
    <row r="35" spans="1:6" s="55" customFormat="1" ht="27.6" customHeight="1">
      <c r="A35" s="255">
        <v>2011102</v>
      </c>
      <c r="B35" s="256" t="s">
        <v>51</v>
      </c>
      <c r="C35" s="257">
        <v>291</v>
      </c>
    </row>
    <row r="36" spans="1:6" s="55" customFormat="1" ht="27.6" customHeight="1">
      <c r="A36" s="255">
        <v>2011199</v>
      </c>
      <c r="B36" s="256" t="s">
        <v>63</v>
      </c>
      <c r="C36" s="257">
        <v>228</v>
      </c>
      <c r="F36" s="296"/>
    </row>
    <row r="37" spans="1:6" s="55" customFormat="1" ht="27.6" customHeight="1">
      <c r="A37" s="255">
        <v>20113</v>
      </c>
      <c r="B37" s="256" t="s">
        <v>64</v>
      </c>
      <c r="C37" s="257">
        <v>7234</v>
      </c>
      <c r="F37" s="296"/>
    </row>
    <row r="38" spans="1:6" s="55" customFormat="1" ht="27.6" customHeight="1">
      <c r="A38" s="255">
        <v>2011301</v>
      </c>
      <c r="B38" s="256" t="s">
        <v>46</v>
      </c>
      <c r="C38" s="257">
        <v>1961</v>
      </c>
    </row>
    <row r="39" spans="1:6" s="55" customFormat="1" ht="27.6" customHeight="1">
      <c r="A39" s="255">
        <v>2011308</v>
      </c>
      <c r="B39" s="256" t="s">
        <v>65</v>
      </c>
      <c r="C39" s="257">
        <v>617</v>
      </c>
      <c r="F39" s="296"/>
    </row>
    <row r="40" spans="1:6" s="55" customFormat="1" ht="27.6" customHeight="1">
      <c r="A40" s="255">
        <v>2011399</v>
      </c>
      <c r="B40" s="256" t="s">
        <v>66</v>
      </c>
      <c r="C40" s="257">
        <v>4656</v>
      </c>
    </row>
    <row r="41" spans="1:6" s="55" customFormat="1" ht="27.6" customHeight="1">
      <c r="A41" s="255">
        <v>20126</v>
      </c>
      <c r="B41" s="256" t="s">
        <v>67</v>
      </c>
      <c r="C41" s="257">
        <v>398</v>
      </c>
    </row>
    <row r="42" spans="1:6" s="55" customFormat="1" ht="27.6" customHeight="1">
      <c r="A42" s="255">
        <v>2012604</v>
      </c>
      <c r="B42" s="256" t="s">
        <v>68</v>
      </c>
      <c r="C42" s="257">
        <v>398</v>
      </c>
    </row>
    <row r="43" spans="1:6" s="55" customFormat="1" ht="27.6" customHeight="1">
      <c r="A43" s="255">
        <v>20128</v>
      </c>
      <c r="B43" s="256" t="s">
        <v>69</v>
      </c>
      <c r="C43" s="257">
        <v>295</v>
      </c>
    </row>
    <row r="44" spans="1:6" s="55" customFormat="1" ht="27.6" customHeight="1">
      <c r="A44" s="255">
        <v>2012801</v>
      </c>
      <c r="B44" s="256" t="s">
        <v>46</v>
      </c>
      <c r="C44" s="257">
        <v>295</v>
      </c>
      <c r="F44" s="296"/>
    </row>
    <row r="45" spans="1:6" s="55" customFormat="1" ht="27.6" customHeight="1">
      <c r="A45" s="255">
        <v>20129</v>
      </c>
      <c r="B45" s="256" t="s">
        <v>70</v>
      </c>
      <c r="C45" s="257">
        <v>1271</v>
      </c>
    </row>
    <row r="46" spans="1:6" s="55" customFormat="1" ht="27.6" customHeight="1">
      <c r="A46" s="255">
        <v>2012901</v>
      </c>
      <c r="B46" s="256" t="s">
        <v>46</v>
      </c>
      <c r="C46" s="257">
        <v>574</v>
      </c>
    </row>
    <row r="47" spans="1:6" s="55" customFormat="1" ht="27.6" customHeight="1">
      <c r="A47" s="255">
        <v>2012906</v>
      </c>
      <c r="B47" s="256" t="s">
        <v>71</v>
      </c>
      <c r="C47" s="257">
        <v>697</v>
      </c>
      <c r="F47" s="296"/>
    </row>
    <row r="48" spans="1:6" s="55" customFormat="1" ht="27.6" customHeight="1">
      <c r="A48" s="255">
        <v>20131</v>
      </c>
      <c r="B48" s="256" t="s">
        <v>72</v>
      </c>
      <c r="C48" s="257">
        <v>2370</v>
      </c>
      <c r="F48" s="296"/>
    </row>
    <row r="49" spans="1:6" s="55" customFormat="1" ht="27.6" customHeight="1">
      <c r="A49" s="255">
        <v>2013101</v>
      </c>
      <c r="B49" s="256" t="s">
        <v>46</v>
      </c>
      <c r="C49" s="257">
        <v>1806</v>
      </c>
    </row>
    <row r="50" spans="1:6" s="55" customFormat="1" ht="27.6" customHeight="1">
      <c r="A50" s="255">
        <v>2013105</v>
      </c>
      <c r="B50" s="256" t="s">
        <v>404</v>
      </c>
      <c r="C50" s="257">
        <v>220</v>
      </c>
    </row>
    <row r="51" spans="1:6" s="55" customFormat="1" ht="27.6" customHeight="1">
      <c r="A51" s="255">
        <v>2013150</v>
      </c>
      <c r="B51" s="256" t="s">
        <v>53</v>
      </c>
      <c r="C51" s="257">
        <v>344</v>
      </c>
      <c r="F51" s="296"/>
    </row>
    <row r="52" spans="1:6" s="55" customFormat="1" ht="27.6" customHeight="1">
      <c r="A52" s="255">
        <v>20132</v>
      </c>
      <c r="B52" s="256" t="s">
        <v>73</v>
      </c>
      <c r="C52" s="257">
        <f>C53+C54</f>
        <v>1502</v>
      </c>
      <c r="F52" s="296"/>
    </row>
    <row r="53" spans="1:6" s="55" customFormat="1" ht="27.6" customHeight="1">
      <c r="A53" s="255">
        <v>2013201</v>
      </c>
      <c r="B53" s="256" t="s">
        <v>46</v>
      </c>
      <c r="C53" s="257">
        <v>1259</v>
      </c>
    </row>
    <row r="54" spans="1:6" s="55" customFormat="1" ht="27.6" customHeight="1">
      <c r="A54" s="255">
        <v>2013299</v>
      </c>
      <c r="B54" s="256" t="s">
        <v>74</v>
      </c>
      <c r="C54" s="257">
        <f>973-730</f>
        <v>243</v>
      </c>
      <c r="F54" s="296"/>
    </row>
    <row r="55" spans="1:6" s="55" customFormat="1" ht="27.6" customHeight="1">
      <c r="A55" s="255">
        <v>20133</v>
      </c>
      <c r="B55" s="256" t="s">
        <v>75</v>
      </c>
      <c r="C55" s="257">
        <v>2064</v>
      </c>
      <c r="F55" s="296"/>
    </row>
    <row r="56" spans="1:6" s="55" customFormat="1" ht="27.6" customHeight="1">
      <c r="A56" s="255">
        <v>2013301</v>
      </c>
      <c r="B56" s="256" t="s">
        <v>46</v>
      </c>
      <c r="C56" s="257">
        <v>1146</v>
      </c>
    </row>
    <row r="57" spans="1:6" s="55" customFormat="1" ht="27.6" customHeight="1">
      <c r="A57" s="255">
        <v>2013399</v>
      </c>
      <c r="B57" s="256" t="s">
        <v>76</v>
      </c>
      <c r="C57" s="257">
        <v>918</v>
      </c>
    </row>
    <row r="58" spans="1:6" s="55" customFormat="1" ht="27.6" customHeight="1">
      <c r="A58" s="255">
        <v>20134</v>
      </c>
      <c r="B58" s="256" t="s">
        <v>77</v>
      </c>
      <c r="C58" s="257">
        <v>713</v>
      </c>
    </row>
    <row r="59" spans="1:6" s="55" customFormat="1" ht="27.6" customHeight="1">
      <c r="A59" s="255">
        <v>2013401</v>
      </c>
      <c r="B59" s="256" t="s">
        <v>46</v>
      </c>
      <c r="C59" s="257">
        <v>713</v>
      </c>
      <c r="F59" s="296"/>
    </row>
    <row r="60" spans="1:6" s="55" customFormat="1" ht="27.6" customHeight="1">
      <c r="A60" s="255">
        <v>20136</v>
      </c>
      <c r="B60" s="256" t="s">
        <v>78</v>
      </c>
      <c r="C60" s="257">
        <v>3992</v>
      </c>
      <c r="F60" s="296"/>
    </row>
    <row r="61" spans="1:6" s="55" customFormat="1" ht="27.6" customHeight="1">
      <c r="A61" s="255">
        <v>2013601</v>
      </c>
      <c r="B61" s="256" t="s">
        <v>46</v>
      </c>
      <c r="C61" s="257">
        <v>1826</v>
      </c>
    </row>
    <row r="62" spans="1:6" s="55" customFormat="1" ht="27.6" customHeight="1">
      <c r="A62" s="255">
        <v>2013602</v>
      </c>
      <c r="B62" s="256" t="s">
        <v>51</v>
      </c>
      <c r="C62" s="257">
        <v>37</v>
      </c>
    </row>
    <row r="63" spans="1:6" s="55" customFormat="1" ht="27.6" customHeight="1">
      <c r="A63" s="255">
        <v>2013650</v>
      </c>
      <c r="B63" s="256" t="s">
        <v>53</v>
      </c>
      <c r="C63" s="257">
        <v>314</v>
      </c>
      <c r="F63" s="296"/>
    </row>
    <row r="64" spans="1:6" s="55" customFormat="1" ht="27.6" customHeight="1">
      <c r="A64" s="255">
        <v>2013699</v>
      </c>
      <c r="B64" s="256" t="s">
        <v>79</v>
      </c>
      <c r="C64" s="257">
        <v>1815</v>
      </c>
      <c r="F64" s="296"/>
    </row>
    <row r="65" spans="1:6" s="55" customFormat="1" ht="27.6" customHeight="1">
      <c r="A65" s="255">
        <v>20138</v>
      </c>
      <c r="B65" s="256" t="s">
        <v>80</v>
      </c>
      <c r="C65" s="257">
        <v>8266</v>
      </c>
      <c r="F65" s="296"/>
    </row>
    <row r="66" spans="1:6" s="55" customFormat="1" ht="27.6" customHeight="1">
      <c r="A66" s="255">
        <v>2013801</v>
      </c>
      <c r="B66" s="256" t="s">
        <v>46</v>
      </c>
      <c r="C66" s="257">
        <v>6401</v>
      </c>
    </row>
    <row r="67" spans="1:6" s="55" customFormat="1" ht="27.6" customHeight="1">
      <c r="A67" s="255">
        <v>2013805</v>
      </c>
      <c r="B67" s="256" t="s">
        <v>81</v>
      </c>
      <c r="C67" s="257">
        <v>20</v>
      </c>
    </row>
    <row r="68" spans="1:6" s="55" customFormat="1" ht="27.6" customHeight="1">
      <c r="A68" s="255">
        <v>2013808</v>
      </c>
      <c r="B68" s="256" t="s">
        <v>405</v>
      </c>
      <c r="C68" s="257">
        <v>26</v>
      </c>
    </row>
    <row r="69" spans="1:6" s="55" customFormat="1" ht="27.6" customHeight="1">
      <c r="A69" s="255">
        <v>2013810</v>
      </c>
      <c r="B69" s="256" t="s">
        <v>406</v>
      </c>
      <c r="C69" s="257">
        <v>14</v>
      </c>
    </row>
    <row r="70" spans="1:6" s="55" customFormat="1" ht="27.6" customHeight="1">
      <c r="A70" s="255">
        <v>2013816</v>
      </c>
      <c r="B70" s="256" t="s">
        <v>82</v>
      </c>
      <c r="C70" s="257">
        <v>161</v>
      </c>
      <c r="F70" s="296"/>
    </row>
    <row r="71" spans="1:6" s="55" customFormat="1" ht="27.6" customHeight="1">
      <c r="A71" s="255">
        <v>2013850</v>
      </c>
      <c r="B71" s="256" t="s">
        <v>53</v>
      </c>
      <c r="C71" s="257">
        <v>1422</v>
      </c>
    </row>
    <row r="72" spans="1:6" s="55" customFormat="1" ht="27.6" customHeight="1">
      <c r="A72" s="255">
        <v>2013899</v>
      </c>
      <c r="B72" s="256" t="s">
        <v>83</v>
      </c>
      <c r="C72" s="257">
        <v>222</v>
      </c>
    </row>
    <row r="73" spans="1:6" s="55" customFormat="1" ht="27.6" customHeight="1">
      <c r="A73" s="255">
        <v>20140</v>
      </c>
      <c r="B73" s="256" t="s">
        <v>85</v>
      </c>
      <c r="C73" s="257">
        <v>1545</v>
      </c>
      <c r="F73" s="296"/>
    </row>
    <row r="74" spans="1:6" s="55" customFormat="1" ht="27.6" customHeight="1">
      <c r="A74" s="255">
        <v>2014001</v>
      </c>
      <c r="B74" s="256" t="s">
        <v>46</v>
      </c>
      <c r="C74" s="257">
        <v>1312</v>
      </c>
    </row>
    <row r="75" spans="1:6" s="55" customFormat="1" ht="27.6" customHeight="1">
      <c r="A75" s="255">
        <v>2014099</v>
      </c>
      <c r="B75" s="256" t="s">
        <v>86</v>
      </c>
      <c r="C75" s="257">
        <v>233</v>
      </c>
      <c r="F75" s="296"/>
    </row>
    <row r="76" spans="1:6" s="55" customFormat="1" ht="27.6" customHeight="1">
      <c r="A76" s="255">
        <v>20199</v>
      </c>
      <c r="B76" s="256" t="s">
        <v>87</v>
      </c>
      <c r="C76" s="257">
        <f>C77</f>
        <v>20635</v>
      </c>
      <c r="F76" s="296"/>
    </row>
    <row r="77" spans="1:6" s="55" customFormat="1" ht="27.6" customHeight="1">
      <c r="A77" s="255">
        <v>2019999</v>
      </c>
      <c r="B77" s="256" t="s">
        <v>88</v>
      </c>
      <c r="C77" s="257">
        <f>24188-3553</f>
        <v>20635</v>
      </c>
    </row>
    <row r="78" spans="1:6" s="55" customFormat="1" ht="27.6" customHeight="1">
      <c r="A78" s="255">
        <v>203</v>
      </c>
      <c r="B78" s="256" t="s">
        <v>89</v>
      </c>
      <c r="C78" s="257">
        <v>548</v>
      </c>
    </row>
    <row r="79" spans="1:6" s="55" customFormat="1" ht="27.6" customHeight="1">
      <c r="A79" s="255">
        <v>20306</v>
      </c>
      <c r="B79" s="256" t="s">
        <v>90</v>
      </c>
      <c r="C79" s="257">
        <v>548</v>
      </c>
    </row>
    <row r="80" spans="1:6" s="55" customFormat="1" ht="27.6" customHeight="1">
      <c r="A80" s="255">
        <v>2030601</v>
      </c>
      <c r="B80" s="256" t="s">
        <v>91</v>
      </c>
      <c r="C80" s="257">
        <v>317</v>
      </c>
    </row>
    <row r="81" spans="1:6" s="55" customFormat="1" ht="27.6" customHeight="1">
      <c r="A81" s="255">
        <v>2030607</v>
      </c>
      <c r="B81" s="256" t="s">
        <v>407</v>
      </c>
      <c r="C81" s="257">
        <v>231</v>
      </c>
      <c r="F81" s="296"/>
    </row>
    <row r="82" spans="1:6" s="55" customFormat="1" ht="27.6" customHeight="1">
      <c r="A82" s="255">
        <v>204</v>
      </c>
      <c r="B82" s="256" t="s">
        <v>92</v>
      </c>
      <c r="C82" s="257">
        <f>++C83+C87+C92+C96</f>
        <v>42461</v>
      </c>
      <c r="F82" s="296"/>
    </row>
    <row r="83" spans="1:6" s="55" customFormat="1" ht="27.6" customHeight="1">
      <c r="A83" s="255">
        <v>20402</v>
      </c>
      <c r="B83" s="256" t="s">
        <v>93</v>
      </c>
      <c r="C83" s="257">
        <f>SUM(C84:C86)</f>
        <v>31867</v>
      </c>
      <c r="F83" s="296"/>
    </row>
    <row r="84" spans="1:6" s="55" customFormat="1" ht="27.6" customHeight="1">
      <c r="A84" s="255">
        <v>2040201</v>
      </c>
      <c r="B84" s="256" t="s">
        <v>46</v>
      </c>
      <c r="C84" s="257">
        <v>21437</v>
      </c>
    </row>
    <row r="85" spans="1:6" s="55" customFormat="1" ht="27.6" customHeight="1">
      <c r="A85" s="255">
        <v>2040220</v>
      </c>
      <c r="B85" s="256" t="s">
        <v>94</v>
      </c>
      <c r="C85" s="257">
        <v>425</v>
      </c>
    </row>
    <row r="86" spans="1:6" s="55" customFormat="1" ht="27.6" customHeight="1">
      <c r="A86" s="255">
        <v>2040299</v>
      </c>
      <c r="B86" s="256" t="s">
        <v>95</v>
      </c>
      <c r="C86" s="257">
        <f>10346-341</f>
        <v>10005</v>
      </c>
      <c r="F86" s="296"/>
    </row>
    <row r="87" spans="1:6" s="55" customFormat="1" ht="27.6" customHeight="1">
      <c r="A87" s="255">
        <v>20404</v>
      </c>
      <c r="B87" s="256" t="s">
        <v>96</v>
      </c>
      <c r="C87" s="257">
        <v>2388</v>
      </c>
      <c r="F87" s="296"/>
    </row>
    <row r="88" spans="1:6" s="55" customFormat="1" ht="27.6" customHeight="1">
      <c r="A88" s="255">
        <v>2040401</v>
      </c>
      <c r="B88" s="256" t="s">
        <v>46</v>
      </c>
      <c r="C88" s="257">
        <v>1970</v>
      </c>
    </row>
    <row r="89" spans="1:6" s="55" customFormat="1" ht="27.6" customHeight="1">
      <c r="A89" s="255">
        <v>2040402</v>
      </c>
      <c r="B89" s="256" t="s">
        <v>51</v>
      </c>
      <c r="C89" s="257">
        <v>18</v>
      </c>
    </row>
    <row r="90" spans="1:6" s="55" customFormat="1" ht="27.6" customHeight="1">
      <c r="A90" s="255">
        <v>2040450</v>
      </c>
      <c r="B90" s="256" t="s">
        <v>53</v>
      </c>
      <c r="C90" s="257">
        <v>235</v>
      </c>
    </row>
    <row r="91" spans="1:6" s="55" customFormat="1" ht="27.6" customHeight="1">
      <c r="A91" s="255">
        <v>2040499</v>
      </c>
      <c r="B91" s="256" t="s">
        <v>97</v>
      </c>
      <c r="C91" s="257">
        <v>165</v>
      </c>
      <c r="F91" s="296"/>
    </row>
    <row r="92" spans="1:6" s="55" customFormat="1" ht="27.6" customHeight="1">
      <c r="A92" s="255">
        <v>20405</v>
      </c>
      <c r="B92" s="256" t="s">
        <v>98</v>
      </c>
      <c r="C92" s="257">
        <v>5934</v>
      </c>
      <c r="F92" s="296"/>
    </row>
    <row r="93" spans="1:6" s="55" customFormat="1" ht="27.6" customHeight="1">
      <c r="A93" s="255">
        <v>2040501</v>
      </c>
      <c r="B93" s="256" t="s">
        <v>46</v>
      </c>
      <c r="C93" s="257">
        <v>5385</v>
      </c>
    </row>
    <row r="94" spans="1:6" s="55" customFormat="1" ht="27.6" customHeight="1">
      <c r="A94" s="255">
        <v>2040504</v>
      </c>
      <c r="B94" s="256" t="s">
        <v>877</v>
      </c>
      <c r="C94" s="257">
        <v>178</v>
      </c>
    </row>
    <row r="95" spans="1:6" s="55" customFormat="1" ht="27.6" customHeight="1">
      <c r="A95" s="255">
        <v>2040550</v>
      </c>
      <c r="B95" s="256" t="s">
        <v>53</v>
      </c>
      <c r="C95" s="257">
        <v>371</v>
      </c>
      <c r="F95" s="296"/>
    </row>
    <row r="96" spans="1:6" s="55" customFormat="1" ht="27.6" customHeight="1">
      <c r="A96" s="255">
        <v>20406</v>
      </c>
      <c r="B96" s="256" t="s">
        <v>99</v>
      </c>
      <c r="C96" s="257">
        <v>2272</v>
      </c>
      <c r="F96" s="296"/>
    </row>
    <row r="97" spans="1:6" s="55" customFormat="1" ht="27.6" customHeight="1">
      <c r="A97" s="255">
        <v>2040601</v>
      </c>
      <c r="B97" s="256" t="s">
        <v>46</v>
      </c>
      <c r="C97" s="257">
        <v>2182</v>
      </c>
    </row>
    <row r="98" spans="1:6" s="55" customFormat="1" ht="27.6" customHeight="1">
      <c r="A98" s="255">
        <v>2040607</v>
      </c>
      <c r="B98" s="256" t="s">
        <v>101</v>
      </c>
      <c r="C98" s="257">
        <v>20</v>
      </c>
    </row>
    <row r="99" spans="1:6" s="55" customFormat="1" ht="27.6" customHeight="1">
      <c r="A99" s="255">
        <v>2040699</v>
      </c>
      <c r="B99" s="256" t="s">
        <v>102</v>
      </c>
      <c r="C99" s="257">
        <v>70</v>
      </c>
    </row>
    <row r="100" spans="1:6" s="55" customFormat="1" ht="27.6" customHeight="1">
      <c r="A100" s="255">
        <v>205</v>
      </c>
      <c r="B100" s="256" t="s">
        <v>105</v>
      </c>
      <c r="C100" s="257">
        <f>C101+C103+C110+C114+C116+C119+C122+C126</f>
        <v>366858</v>
      </c>
      <c r="F100" s="296"/>
    </row>
    <row r="101" spans="1:6" s="55" customFormat="1" ht="27.6" customHeight="1">
      <c r="A101" s="255">
        <v>20501</v>
      </c>
      <c r="B101" s="256" t="s">
        <v>106</v>
      </c>
      <c r="C101" s="257">
        <f>C102</f>
        <v>3317</v>
      </c>
      <c r="F101" s="296"/>
    </row>
    <row r="102" spans="1:6" s="55" customFormat="1" ht="27.6" customHeight="1">
      <c r="A102" s="255">
        <v>2050101</v>
      </c>
      <c r="B102" s="256" t="s">
        <v>46</v>
      </c>
      <c r="C102" s="257">
        <f>3389-72</f>
        <v>3317</v>
      </c>
      <c r="F102" s="296"/>
    </row>
    <row r="103" spans="1:6" s="55" customFormat="1" ht="27.6" customHeight="1">
      <c r="A103" s="255">
        <v>20502</v>
      </c>
      <c r="B103" s="256" t="s">
        <v>107</v>
      </c>
      <c r="C103" s="257">
        <f>SUM(C104:C109)</f>
        <v>318981</v>
      </c>
      <c r="F103" s="296"/>
    </row>
    <row r="104" spans="1:6" s="55" customFormat="1" ht="27.6" customHeight="1">
      <c r="A104" s="255">
        <v>2050201</v>
      </c>
      <c r="B104" s="256" t="s">
        <v>108</v>
      </c>
      <c r="C104" s="257">
        <f>30066-1501</f>
        <v>28565</v>
      </c>
      <c r="F104" s="296"/>
    </row>
    <row r="105" spans="1:6" s="55" customFormat="1" ht="27.6" customHeight="1">
      <c r="A105" s="255">
        <v>2050202</v>
      </c>
      <c r="B105" s="256" t="s">
        <v>109</v>
      </c>
      <c r="C105" s="257">
        <f>132922-1394</f>
        <v>131528</v>
      </c>
      <c r="F105" s="296"/>
    </row>
    <row r="106" spans="1:6" s="55" customFormat="1" ht="27.6" customHeight="1">
      <c r="A106" s="255">
        <v>2050203</v>
      </c>
      <c r="B106" s="256" t="s">
        <v>110</v>
      </c>
      <c r="C106" s="257">
        <v>67489</v>
      </c>
      <c r="F106" s="296"/>
    </row>
    <row r="107" spans="1:6" s="55" customFormat="1" ht="27.6" customHeight="1">
      <c r="A107" s="255">
        <v>2050204</v>
      </c>
      <c r="B107" s="256" t="s">
        <v>111</v>
      </c>
      <c r="C107" s="257">
        <v>46341</v>
      </c>
    </row>
    <row r="108" spans="1:6" s="55" customFormat="1" ht="27.6" customHeight="1">
      <c r="A108" s="255">
        <v>2050205</v>
      </c>
      <c r="B108" s="256" t="s">
        <v>878</v>
      </c>
      <c r="C108" s="257">
        <v>66</v>
      </c>
      <c r="F108" s="296"/>
    </row>
    <row r="109" spans="1:6" s="55" customFormat="1" ht="27.6" customHeight="1">
      <c r="A109" s="255">
        <v>2050299</v>
      </c>
      <c r="B109" s="256" t="s">
        <v>112</v>
      </c>
      <c r="C109" s="257">
        <f>47923-2931</f>
        <v>44992</v>
      </c>
      <c r="F109" s="296"/>
    </row>
    <row r="110" spans="1:6" s="55" customFormat="1" ht="27.6" customHeight="1">
      <c r="A110" s="255">
        <v>20503</v>
      </c>
      <c r="B110" s="256" t="s">
        <v>113</v>
      </c>
      <c r="C110" s="257">
        <v>22837</v>
      </c>
      <c r="F110" s="296"/>
    </row>
    <row r="111" spans="1:6" s="55" customFormat="1" ht="27.6" customHeight="1">
      <c r="A111" s="255">
        <v>2050302</v>
      </c>
      <c r="B111" s="256" t="s">
        <v>114</v>
      </c>
      <c r="C111" s="257">
        <v>6257</v>
      </c>
      <c r="F111" s="296"/>
    </row>
    <row r="112" spans="1:6" s="55" customFormat="1" ht="27.6" customHeight="1">
      <c r="A112" s="255">
        <v>2050303</v>
      </c>
      <c r="B112" s="256" t="s">
        <v>115</v>
      </c>
      <c r="C112" s="257">
        <v>3005</v>
      </c>
      <c r="F112" s="296"/>
    </row>
    <row r="113" spans="1:6" s="55" customFormat="1" ht="27.6" customHeight="1">
      <c r="A113" s="255">
        <v>2050399</v>
      </c>
      <c r="B113" s="256" t="s">
        <v>116</v>
      </c>
      <c r="C113" s="257">
        <v>13575</v>
      </c>
    </row>
    <row r="114" spans="1:6" s="55" customFormat="1" ht="27.6" customHeight="1">
      <c r="A114" s="255">
        <v>20504</v>
      </c>
      <c r="B114" s="256" t="s">
        <v>117</v>
      </c>
      <c r="C114" s="257">
        <v>869</v>
      </c>
    </row>
    <row r="115" spans="1:6" s="55" customFormat="1" ht="27.6" customHeight="1">
      <c r="A115" s="255">
        <v>2050499</v>
      </c>
      <c r="B115" s="256" t="s">
        <v>118</v>
      </c>
      <c r="C115" s="257">
        <v>869</v>
      </c>
      <c r="F115" s="296"/>
    </row>
    <row r="116" spans="1:6" s="55" customFormat="1" ht="27.6" customHeight="1">
      <c r="A116" s="255">
        <v>20507</v>
      </c>
      <c r="B116" s="256" t="s">
        <v>119</v>
      </c>
      <c r="C116" s="257">
        <v>2966</v>
      </c>
      <c r="F116" s="296"/>
    </row>
    <row r="117" spans="1:6" s="55" customFormat="1" ht="27.6" customHeight="1">
      <c r="A117" s="255">
        <v>2050701</v>
      </c>
      <c r="B117" s="256" t="s">
        <v>120</v>
      </c>
      <c r="C117" s="257">
        <v>2925</v>
      </c>
    </row>
    <row r="118" spans="1:6" s="55" customFormat="1" ht="27.6" customHeight="1">
      <c r="A118" s="255">
        <v>2050799</v>
      </c>
      <c r="B118" s="256" t="s">
        <v>879</v>
      </c>
      <c r="C118" s="257">
        <v>41</v>
      </c>
      <c r="F118" s="296"/>
    </row>
    <row r="119" spans="1:6" s="55" customFormat="1" ht="27.6" customHeight="1">
      <c r="A119" s="255">
        <v>20508</v>
      </c>
      <c r="B119" s="256" t="s">
        <v>121</v>
      </c>
      <c r="C119" s="257">
        <v>2165</v>
      </c>
      <c r="F119" s="296"/>
    </row>
    <row r="120" spans="1:6" s="55" customFormat="1" ht="27.6" customHeight="1">
      <c r="A120" s="255">
        <v>2050801</v>
      </c>
      <c r="B120" s="256" t="s">
        <v>122</v>
      </c>
      <c r="C120" s="257">
        <v>1020</v>
      </c>
      <c r="F120" s="296"/>
    </row>
    <row r="121" spans="1:6" s="55" customFormat="1" ht="27.6" customHeight="1">
      <c r="A121" s="255">
        <v>2050802</v>
      </c>
      <c r="B121" s="256" t="s">
        <v>123</v>
      </c>
      <c r="C121" s="257">
        <v>1145</v>
      </c>
      <c r="F121" s="296"/>
    </row>
    <row r="122" spans="1:6" s="55" customFormat="1" ht="27.6" customHeight="1">
      <c r="A122" s="255">
        <v>20509</v>
      </c>
      <c r="B122" s="256" t="s">
        <v>124</v>
      </c>
      <c r="C122" s="257">
        <f>SUM(C123:C125)</f>
        <v>14627</v>
      </c>
    </row>
    <row r="123" spans="1:6" s="55" customFormat="1" ht="27.6" customHeight="1">
      <c r="A123" s="255">
        <v>2050903</v>
      </c>
      <c r="B123" s="256" t="s">
        <v>408</v>
      </c>
      <c r="C123" s="257">
        <v>40</v>
      </c>
      <c r="F123" s="296"/>
    </row>
    <row r="124" spans="1:6" s="55" customFormat="1" ht="27.6" customHeight="1">
      <c r="A124" s="255">
        <v>2050905</v>
      </c>
      <c r="B124" s="256" t="s">
        <v>125</v>
      </c>
      <c r="C124" s="257">
        <v>4420</v>
      </c>
      <c r="F124" s="296"/>
    </row>
    <row r="125" spans="1:6" s="55" customFormat="1" ht="27.6" customHeight="1">
      <c r="A125" s="255">
        <v>2050999</v>
      </c>
      <c r="B125" s="256" t="s">
        <v>126</v>
      </c>
      <c r="C125" s="257">
        <f>13170-3003</f>
        <v>10167</v>
      </c>
      <c r="F125" s="296"/>
    </row>
    <row r="126" spans="1:6" s="55" customFormat="1" ht="27.6" customHeight="1">
      <c r="A126" s="255">
        <v>20599</v>
      </c>
      <c r="B126" s="256" t="s">
        <v>127</v>
      </c>
      <c r="C126" s="257">
        <f>C127</f>
        <v>1096</v>
      </c>
      <c r="F126" s="296"/>
    </row>
    <row r="127" spans="1:6" s="55" customFormat="1" ht="27.6" customHeight="1">
      <c r="A127" s="255">
        <v>2059999</v>
      </c>
      <c r="B127" s="256" t="s">
        <v>128</v>
      </c>
      <c r="C127" s="257">
        <f>1211-115</f>
        <v>1096</v>
      </c>
      <c r="F127" s="296"/>
    </row>
    <row r="128" spans="1:6" s="55" customFormat="1" ht="27.6" customHeight="1">
      <c r="A128" s="255">
        <v>206</v>
      </c>
      <c r="B128" s="256" t="s">
        <v>129</v>
      </c>
      <c r="C128" s="257">
        <v>1771</v>
      </c>
    </row>
    <row r="129" spans="1:6" s="55" customFormat="1" ht="27.6" customHeight="1">
      <c r="A129" s="255">
        <v>20601</v>
      </c>
      <c r="B129" s="256" t="s">
        <v>130</v>
      </c>
      <c r="C129" s="257">
        <v>802</v>
      </c>
    </row>
    <row r="130" spans="1:6" s="55" customFormat="1" ht="27.6" customHeight="1">
      <c r="A130" s="255">
        <v>2060101</v>
      </c>
      <c r="B130" s="256" t="s">
        <v>46</v>
      </c>
      <c r="C130" s="257">
        <v>802</v>
      </c>
    </row>
    <row r="131" spans="1:6" s="55" customFormat="1" ht="27.6" customHeight="1">
      <c r="A131" s="255">
        <v>20603</v>
      </c>
      <c r="B131" s="256" t="s">
        <v>409</v>
      </c>
      <c r="C131" s="257">
        <v>150</v>
      </c>
    </row>
    <row r="132" spans="1:6" s="55" customFormat="1" ht="27.6" customHeight="1">
      <c r="A132" s="255">
        <v>2060302</v>
      </c>
      <c r="B132" s="256" t="s">
        <v>410</v>
      </c>
      <c r="C132" s="257">
        <v>150</v>
      </c>
    </row>
    <row r="133" spans="1:6" s="55" customFormat="1" ht="27.6" customHeight="1">
      <c r="A133" s="255">
        <v>20604</v>
      </c>
      <c r="B133" s="256" t="s">
        <v>131</v>
      </c>
      <c r="C133" s="257">
        <v>50</v>
      </c>
    </row>
    <row r="134" spans="1:6" s="55" customFormat="1" ht="27.6" customHeight="1">
      <c r="A134" s="255">
        <v>2060499</v>
      </c>
      <c r="B134" s="256" t="s">
        <v>132</v>
      </c>
      <c r="C134" s="257">
        <v>50</v>
      </c>
    </row>
    <row r="135" spans="1:6" s="55" customFormat="1" ht="27.6" customHeight="1">
      <c r="A135" s="255">
        <v>20607</v>
      </c>
      <c r="B135" s="256" t="s">
        <v>133</v>
      </c>
      <c r="C135" s="257">
        <v>244</v>
      </c>
    </row>
    <row r="136" spans="1:6" s="55" customFormat="1" ht="27.6" customHeight="1">
      <c r="A136" s="255">
        <v>2060701</v>
      </c>
      <c r="B136" s="256" t="s">
        <v>134</v>
      </c>
      <c r="C136" s="257">
        <v>238</v>
      </c>
    </row>
    <row r="137" spans="1:6" s="55" customFormat="1" ht="27.6" customHeight="1">
      <c r="A137" s="255">
        <v>2060702</v>
      </c>
      <c r="B137" s="256" t="s">
        <v>135</v>
      </c>
      <c r="C137" s="257">
        <v>6</v>
      </c>
    </row>
    <row r="138" spans="1:6" s="55" customFormat="1" ht="27.6" customHeight="1">
      <c r="A138" s="255">
        <v>20699</v>
      </c>
      <c r="B138" s="256" t="s">
        <v>136</v>
      </c>
      <c r="C138" s="257">
        <v>525</v>
      </c>
    </row>
    <row r="139" spans="1:6" s="55" customFormat="1" ht="27.6" customHeight="1">
      <c r="A139" s="255">
        <v>2069999</v>
      </c>
      <c r="B139" s="256" t="s">
        <v>137</v>
      </c>
      <c r="C139" s="257">
        <v>525</v>
      </c>
      <c r="F139" s="296"/>
    </row>
    <row r="140" spans="1:6" s="55" customFormat="1" ht="27.6" customHeight="1">
      <c r="A140" s="255">
        <v>207</v>
      </c>
      <c r="B140" s="256" t="s">
        <v>138</v>
      </c>
      <c r="C140" s="257">
        <v>9093</v>
      </c>
      <c r="F140" s="296"/>
    </row>
    <row r="141" spans="1:6" s="55" customFormat="1" ht="27.6" customHeight="1">
      <c r="A141" s="255">
        <v>20701</v>
      </c>
      <c r="B141" s="256" t="s">
        <v>139</v>
      </c>
      <c r="C141" s="257">
        <v>3291</v>
      </c>
      <c r="F141" s="296"/>
    </row>
    <row r="142" spans="1:6" s="55" customFormat="1" ht="27.6" customHeight="1">
      <c r="A142" s="255">
        <v>2070101</v>
      </c>
      <c r="B142" s="256" t="s">
        <v>46</v>
      </c>
      <c r="C142" s="257">
        <v>2811</v>
      </c>
    </row>
    <row r="143" spans="1:6" s="55" customFormat="1" ht="27.6" customHeight="1">
      <c r="A143" s="255">
        <v>2070104</v>
      </c>
      <c r="B143" s="256" t="s">
        <v>140</v>
      </c>
      <c r="C143" s="257">
        <v>4</v>
      </c>
    </row>
    <row r="144" spans="1:6" s="55" customFormat="1" ht="27.6" customHeight="1">
      <c r="A144" s="255">
        <v>2070107</v>
      </c>
      <c r="B144" s="256" t="s">
        <v>141</v>
      </c>
      <c r="C144" s="257">
        <v>38</v>
      </c>
    </row>
    <row r="145" spans="1:6" s="55" customFormat="1" ht="27.6" customHeight="1">
      <c r="A145" s="255">
        <v>2070108</v>
      </c>
      <c r="B145" s="256" t="s">
        <v>142</v>
      </c>
      <c r="C145" s="257">
        <v>3</v>
      </c>
    </row>
    <row r="146" spans="1:6" s="55" customFormat="1" ht="27.6" customHeight="1">
      <c r="A146" s="255">
        <v>2070199</v>
      </c>
      <c r="B146" s="256" t="s">
        <v>144</v>
      </c>
      <c r="C146" s="257">
        <v>435</v>
      </c>
    </row>
    <row r="147" spans="1:6" s="55" customFormat="1" ht="27.6" customHeight="1">
      <c r="A147" s="255">
        <v>20702</v>
      </c>
      <c r="B147" s="256" t="s">
        <v>145</v>
      </c>
      <c r="C147" s="257">
        <v>157</v>
      </c>
    </row>
    <row r="148" spans="1:6" s="55" customFormat="1" ht="27.6" customHeight="1">
      <c r="A148" s="255">
        <v>2070204</v>
      </c>
      <c r="B148" s="256" t="s">
        <v>146</v>
      </c>
      <c r="C148" s="257">
        <v>51</v>
      </c>
    </row>
    <row r="149" spans="1:6" s="55" customFormat="1" ht="27.6" customHeight="1">
      <c r="A149" s="255">
        <v>2070205</v>
      </c>
      <c r="B149" s="256" t="s">
        <v>147</v>
      </c>
      <c r="C149" s="257">
        <v>106</v>
      </c>
      <c r="F149" s="296"/>
    </row>
    <row r="150" spans="1:6" s="55" customFormat="1" ht="27.6" customHeight="1">
      <c r="A150" s="255">
        <v>20703</v>
      </c>
      <c r="B150" s="256" t="s">
        <v>148</v>
      </c>
      <c r="C150" s="257">
        <v>1160</v>
      </c>
      <c r="F150" s="296"/>
    </row>
    <row r="151" spans="1:6" s="55" customFormat="1" ht="27.6" customHeight="1">
      <c r="A151" s="255">
        <v>2070399</v>
      </c>
      <c r="B151" s="256" t="s">
        <v>149</v>
      </c>
      <c r="C151" s="257">
        <v>1160</v>
      </c>
      <c r="F151" s="296"/>
    </row>
    <row r="152" spans="1:6" s="55" customFormat="1" ht="27.6" customHeight="1">
      <c r="A152" s="255">
        <v>20708</v>
      </c>
      <c r="B152" s="256" t="s">
        <v>150</v>
      </c>
      <c r="C152" s="257">
        <v>4154</v>
      </c>
      <c r="F152" s="296"/>
    </row>
    <row r="153" spans="1:6" s="55" customFormat="1" ht="27.6" customHeight="1">
      <c r="A153" s="255">
        <v>2070899</v>
      </c>
      <c r="B153" s="256" t="s">
        <v>151</v>
      </c>
      <c r="C153" s="257">
        <v>4154</v>
      </c>
    </row>
    <row r="154" spans="1:6" s="55" customFormat="1" ht="27.6" customHeight="1">
      <c r="A154" s="255">
        <v>20799</v>
      </c>
      <c r="B154" s="256" t="s">
        <v>152</v>
      </c>
      <c r="C154" s="257">
        <v>331</v>
      </c>
    </row>
    <row r="155" spans="1:6" s="55" customFormat="1" ht="27.6" customHeight="1">
      <c r="A155" s="255">
        <v>2079999</v>
      </c>
      <c r="B155" s="256" t="s">
        <v>153</v>
      </c>
      <c r="C155" s="257">
        <v>331</v>
      </c>
      <c r="F155" s="296"/>
    </row>
    <row r="156" spans="1:6" s="55" customFormat="1" ht="27.6" customHeight="1">
      <c r="A156" s="255">
        <v>208</v>
      </c>
      <c r="B156" s="256" t="s">
        <v>154</v>
      </c>
      <c r="C156" s="257">
        <f>C157+C164+C167+C173+C179+C185+C192+C197+C203+C206+C208+C211+C213+C216+C219+C223+C225</f>
        <v>314156</v>
      </c>
      <c r="F156" s="296"/>
    </row>
    <row r="157" spans="1:6" s="55" customFormat="1" ht="27.6" customHeight="1">
      <c r="A157" s="255">
        <v>20801</v>
      </c>
      <c r="B157" s="256" t="s">
        <v>155</v>
      </c>
      <c r="C157" s="257">
        <v>10987</v>
      </c>
      <c r="F157" s="296"/>
    </row>
    <row r="158" spans="1:6" s="55" customFormat="1" ht="27.6" customHeight="1">
      <c r="A158" s="255">
        <v>2080101</v>
      </c>
      <c r="B158" s="256" t="s">
        <v>46</v>
      </c>
      <c r="C158" s="257">
        <v>5881</v>
      </c>
    </row>
    <row r="159" spans="1:6" s="55" customFormat="1" ht="27.6" customHeight="1">
      <c r="A159" s="255">
        <v>2080104</v>
      </c>
      <c r="B159" s="256" t="s">
        <v>156</v>
      </c>
      <c r="C159" s="257">
        <v>46</v>
      </c>
    </row>
    <row r="160" spans="1:6" s="55" customFormat="1" ht="27.6" customHeight="1">
      <c r="A160" s="255">
        <v>2080105</v>
      </c>
      <c r="B160" s="256" t="s">
        <v>157</v>
      </c>
      <c r="C160" s="257">
        <v>16</v>
      </c>
    </row>
    <row r="161" spans="1:6" s="55" customFormat="1" ht="27.6" customHeight="1">
      <c r="A161" s="255">
        <v>2080106</v>
      </c>
      <c r="B161" s="256" t="s">
        <v>158</v>
      </c>
      <c r="C161" s="257">
        <v>75</v>
      </c>
    </row>
    <row r="162" spans="1:6" s="55" customFormat="1" ht="27.6" customHeight="1">
      <c r="A162" s="255">
        <v>2080107</v>
      </c>
      <c r="B162" s="256" t="s">
        <v>159</v>
      </c>
      <c r="C162" s="257">
        <v>22</v>
      </c>
      <c r="F162" s="296"/>
    </row>
    <row r="163" spans="1:6" s="55" customFormat="1" ht="27.6" customHeight="1">
      <c r="A163" s="255">
        <v>2080199</v>
      </c>
      <c r="B163" s="256" t="s">
        <v>161</v>
      </c>
      <c r="C163" s="257">
        <v>4947</v>
      </c>
      <c r="F163" s="296"/>
    </row>
    <row r="164" spans="1:6" s="55" customFormat="1" ht="27.6" customHeight="1">
      <c r="A164" s="255">
        <v>20802</v>
      </c>
      <c r="B164" s="256" t="s">
        <v>162</v>
      </c>
      <c r="C164" s="257">
        <v>1446</v>
      </c>
      <c r="F164" s="296"/>
    </row>
    <row r="165" spans="1:6" s="55" customFormat="1" ht="27.6" customHeight="1">
      <c r="A165" s="255">
        <v>2080201</v>
      </c>
      <c r="B165" s="256" t="s">
        <v>46</v>
      </c>
      <c r="C165" s="257">
        <v>1444</v>
      </c>
    </row>
    <row r="166" spans="1:6" s="55" customFormat="1" ht="27.6" customHeight="1">
      <c r="A166" s="255">
        <v>2080207</v>
      </c>
      <c r="B166" s="256" t="s">
        <v>163</v>
      </c>
      <c r="C166" s="257">
        <v>2</v>
      </c>
      <c r="F166" s="296"/>
    </row>
    <row r="167" spans="1:6" s="55" customFormat="1" ht="27.6" customHeight="1">
      <c r="A167" s="255">
        <v>20805</v>
      </c>
      <c r="B167" s="256" t="s">
        <v>164</v>
      </c>
      <c r="C167" s="257">
        <f>SUM(C168:C172)</f>
        <v>126968</v>
      </c>
      <c r="F167" s="296"/>
    </row>
    <row r="168" spans="1:6" s="55" customFormat="1" ht="27.6" customHeight="1">
      <c r="A168" s="255">
        <v>2080505</v>
      </c>
      <c r="B168" s="256" t="s">
        <v>165</v>
      </c>
      <c r="C168" s="257">
        <f>44840-2675</f>
        <v>42165</v>
      </c>
      <c r="F168" s="296"/>
    </row>
    <row r="169" spans="1:6" s="55" customFormat="1" ht="27.6" customHeight="1">
      <c r="A169" s="255">
        <v>2080506</v>
      </c>
      <c r="B169" s="256" t="s">
        <v>166</v>
      </c>
      <c r="C169" s="257">
        <f>26807-1321</f>
        <v>25486</v>
      </c>
      <c r="F169" s="296"/>
    </row>
    <row r="170" spans="1:6" s="55" customFormat="1" ht="27.6" customHeight="1">
      <c r="A170" s="255">
        <v>2080507</v>
      </c>
      <c r="B170" s="256" t="s">
        <v>167</v>
      </c>
      <c r="C170" s="257">
        <v>36100</v>
      </c>
    </row>
    <row r="171" spans="1:6" s="55" customFormat="1" ht="27.6" customHeight="1">
      <c r="A171" s="255">
        <v>2080508</v>
      </c>
      <c r="B171" s="256" t="s">
        <v>168</v>
      </c>
      <c r="C171" s="257">
        <v>388</v>
      </c>
      <c r="F171" s="296"/>
    </row>
    <row r="172" spans="1:6" s="55" customFormat="1" ht="27.6" customHeight="1">
      <c r="A172" s="255">
        <v>2080599</v>
      </c>
      <c r="B172" s="256" t="s">
        <v>169</v>
      </c>
      <c r="C172" s="257">
        <v>22829</v>
      </c>
      <c r="F172" s="296"/>
    </row>
    <row r="173" spans="1:6" s="55" customFormat="1" ht="27.6" customHeight="1">
      <c r="A173" s="255">
        <v>20807</v>
      </c>
      <c r="B173" s="256" t="s">
        <v>170</v>
      </c>
      <c r="C173" s="257">
        <v>10176</v>
      </c>
    </row>
    <row r="174" spans="1:6" s="55" customFormat="1" ht="27.6" customHeight="1">
      <c r="A174" s="255">
        <v>2080702</v>
      </c>
      <c r="B174" s="256" t="s">
        <v>171</v>
      </c>
      <c r="C174" s="257">
        <v>87</v>
      </c>
      <c r="F174" s="296"/>
    </row>
    <row r="175" spans="1:6" s="55" customFormat="1" ht="27.6" customHeight="1">
      <c r="A175" s="255">
        <v>2080704</v>
      </c>
      <c r="B175" s="256" t="s">
        <v>172</v>
      </c>
      <c r="C175" s="257">
        <v>2071</v>
      </c>
      <c r="F175" s="296"/>
    </row>
    <row r="176" spans="1:6" s="55" customFormat="1" ht="27.6" customHeight="1">
      <c r="A176" s="255">
        <v>2080705</v>
      </c>
      <c r="B176" s="256" t="s">
        <v>173</v>
      </c>
      <c r="C176" s="257">
        <v>3327</v>
      </c>
    </row>
    <row r="177" spans="1:6" s="55" customFormat="1" ht="27.6" customHeight="1">
      <c r="A177" s="255">
        <v>2080713</v>
      </c>
      <c r="B177" s="256" t="s">
        <v>880</v>
      </c>
      <c r="C177" s="257">
        <v>1</v>
      </c>
      <c r="F177" s="296"/>
    </row>
    <row r="178" spans="1:6" s="55" customFormat="1" ht="27.6" customHeight="1">
      <c r="A178" s="255">
        <v>2080799</v>
      </c>
      <c r="B178" s="256" t="s">
        <v>174</v>
      </c>
      <c r="C178" s="257">
        <v>4690</v>
      </c>
      <c r="F178" s="296"/>
    </row>
    <row r="179" spans="1:6" s="55" customFormat="1" ht="27.6" customHeight="1">
      <c r="A179" s="255">
        <v>20808</v>
      </c>
      <c r="B179" s="256" t="s">
        <v>175</v>
      </c>
      <c r="C179" s="257">
        <v>17062</v>
      </c>
    </row>
    <row r="180" spans="1:6" s="55" customFormat="1" ht="27.6" customHeight="1">
      <c r="A180" s="255">
        <v>2080801</v>
      </c>
      <c r="B180" s="256" t="s">
        <v>176</v>
      </c>
      <c r="C180" s="257">
        <v>426</v>
      </c>
      <c r="F180" s="296"/>
    </row>
    <row r="181" spans="1:6" s="55" customFormat="1" ht="27.6" customHeight="1">
      <c r="A181" s="255">
        <v>2080803</v>
      </c>
      <c r="B181" s="256" t="s">
        <v>177</v>
      </c>
      <c r="C181" s="257">
        <v>7453</v>
      </c>
      <c r="F181" s="296"/>
    </row>
    <row r="182" spans="1:6" s="55" customFormat="1" ht="27.6" customHeight="1">
      <c r="A182" s="255">
        <v>2080805</v>
      </c>
      <c r="B182" s="256" t="s">
        <v>178</v>
      </c>
      <c r="C182" s="257">
        <v>2527</v>
      </c>
    </row>
    <row r="183" spans="1:6" s="55" customFormat="1" ht="27.6" customHeight="1">
      <c r="A183" s="255">
        <v>2080808</v>
      </c>
      <c r="B183" s="256" t="s">
        <v>179</v>
      </c>
      <c r="C183" s="257">
        <v>25</v>
      </c>
      <c r="F183" s="296"/>
    </row>
    <row r="184" spans="1:6" s="55" customFormat="1" ht="27.6" customHeight="1">
      <c r="A184" s="255">
        <v>2080899</v>
      </c>
      <c r="B184" s="256" t="s">
        <v>180</v>
      </c>
      <c r="C184" s="257">
        <v>6631</v>
      </c>
      <c r="F184" s="296"/>
    </row>
    <row r="185" spans="1:6" s="55" customFormat="1" ht="27.6" customHeight="1">
      <c r="A185" s="255">
        <v>20809</v>
      </c>
      <c r="B185" s="256" t="s">
        <v>181</v>
      </c>
      <c r="C185" s="257">
        <f>SUM(C186:C191)</f>
        <v>21311</v>
      </c>
      <c r="F185" s="296"/>
    </row>
    <row r="186" spans="1:6" s="55" customFormat="1" ht="27.6" customHeight="1">
      <c r="A186" s="255">
        <v>2080901</v>
      </c>
      <c r="B186" s="256" t="s">
        <v>182</v>
      </c>
      <c r="C186" s="257">
        <f>15382-115</f>
        <v>15267</v>
      </c>
      <c r="F186" s="296"/>
    </row>
    <row r="187" spans="1:6" s="55" customFormat="1" ht="27.6" customHeight="1">
      <c r="A187" s="255">
        <v>2080902</v>
      </c>
      <c r="B187" s="256" t="s">
        <v>183</v>
      </c>
      <c r="C187" s="257">
        <v>2164</v>
      </c>
    </row>
    <row r="188" spans="1:6" s="55" customFormat="1" ht="27.6" customHeight="1">
      <c r="A188" s="255">
        <v>2080903</v>
      </c>
      <c r="B188" s="256" t="s">
        <v>413</v>
      </c>
      <c r="C188" s="257">
        <v>138</v>
      </c>
    </row>
    <row r="189" spans="1:6" s="55" customFormat="1" ht="27.6" customHeight="1">
      <c r="A189" s="255">
        <v>2080904</v>
      </c>
      <c r="B189" s="256" t="s">
        <v>184</v>
      </c>
      <c r="C189" s="257">
        <v>33</v>
      </c>
      <c r="F189" s="296"/>
    </row>
    <row r="190" spans="1:6" s="55" customFormat="1" ht="27.6" customHeight="1">
      <c r="A190" s="255">
        <v>2080905</v>
      </c>
      <c r="B190" s="256" t="s">
        <v>185</v>
      </c>
      <c r="C190" s="257">
        <v>3270</v>
      </c>
    </row>
    <row r="191" spans="1:6" s="55" customFormat="1" ht="27.6" customHeight="1">
      <c r="A191" s="255">
        <v>2080999</v>
      </c>
      <c r="B191" s="256" t="s">
        <v>186</v>
      </c>
      <c r="C191" s="257">
        <v>439</v>
      </c>
      <c r="F191" s="296"/>
    </row>
    <row r="192" spans="1:6" s="55" customFormat="1" ht="27.6" customHeight="1">
      <c r="A192" s="255">
        <v>20810</v>
      </c>
      <c r="B192" s="256" t="s">
        <v>187</v>
      </c>
      <c r="C192" s="257">
        <v>5562</v>
      </c>
    </row>
    <row r="193" spans="1:6" s="55" customFormat="1" ht="27.6" customHeight="1">
      <c r="A193" s="255">
        <v>2081001</v>
      </c>
      <c r="B193" s="256" t="s">
        <v>188</v>
      </c>
      <c r="C193" s="257">
        <v>547</v>
      </c>
      <c r="F193" s="296"/>
    </row>
    <row r="194" spans="1:6" s="55" customFormat="1" ht="27.6" customHeight="1">
      <c r="A194" s="255">
        <v>2081002</v>
      </c>
      <c r="B194" s="256" t="s">
        <v>189</v>
      </c>
      <c r="C194" s="257">
        <v>2691</v>
      </c>
      <c r="F194" s="296"/>
    </row>
    <row r="195" spans="1:6" s="55" customFormat="1" ht="27.6" customHeight="1">
      <c r="A195" s="255">
        <v>2081004</v>
      </c>
      <c r="B195" s="256" t="s">
        <v>190</v>
      </c>
      <c r="C195" s="257">
        <v>1369</v>
      </c>
    </row>
    <row r="196" spans="1:6" s="55" customFormat="1" ht="27.6" customHeight="1">
      <c r="A196" s="255">
        <v>2081006</v>
      </c>
      <c r="B196" s="256" t="s">
        <v>191</v>
      </c>
      <c r="C196" s="257">
        <v>955</v>
      </c>
      <c r="F196" s="296"/>
    </row>
    <row r="197" spans="1:6" s="55" customFormat="1" ht="27.6" customHeight="1">
      <c r="A197" s="255">
        <v>20811</v>
      </c>
      <c r="B197" s="256" t="s">
        <v>192</v>
      </c>
      <c r="C197" s="257">
        <v>13661</v>
      </c>
    </row>
    <row r="198" spans="1:6" s="55" customFormat="1" ht="27.6" customHeight="1">
      <c r="A198" s="255">
        <v>2081101</v>
      </c>
      <c r="B198" s="256" t="s">
        <v>46</v>
      </c>
      <c r="C198" s="257">
        <v>404</v>
      </c>
    </row>
    <row r="199" spans="1:6" s="55" customFormat="1" ht="27.6" customHeight="1">
      <c r="A199" s="255">
        <v>2081102</v>
      </c>
      <c r="B199" s="256" t="s">
        <v>51</v>
      </c>
      <c r="C199" s="257">
        <v>8</v>
      </c>
      <c r="F199" s="296"/>
    </row>
    <row r="200" spans="1:6" s="55" customFormat="1" ht="27.6" customHeight="1">
      <c r="A200" s="255">
        <v>2081104</v>
      </c>
      <c r="B200" s="256" t="s">
        <v>193</v>
      </c>
      <c r="C200" s="257">
        <v>1275</v>
      </c>
    </row>
    <row r="201" spans="1:6" s="55" customFormat="1" ht="27.6" customHeight="1">
      <c r="A201" s="255">
        <v>2081105</v>
      </c>
      <c r="B201" s="256" t="s">
        <v>194</v>
      </c>
      <c r="C201" s="257">
        <v>508</v>
      </c>
      <c r="F201" s="296"/>
    </row>
    <row r="202" spans="1:6" s="55" customFormat="1" ht="27.6" customHeight="1">
      <c r="A202" s="255">
        <v>2081107</v>
      </c>
      <c r="B202" s="256" t="s">
        <v>195</v>
      </c>
      <c r="C202" s="257">
        <v>11466</v>
      </c>
    </row>
    <row r="203" spans="1:6" s="55" customFormat="1" ht="27.6" customHeight="1">
      <c r="A203" s="255">
        <v>20816</v>
      </c>
      <c r="B203" s="256" t="s">
        <v>196</v>
      </c>
      <c r="C203" s="257">
        <v>156</v>
      </c>
    </row>
    <row r="204" spans="1:6" s="55" customFormat="1" ht="27.6" customHeight="1">
      <c r="A204" s="255">
        <v>2081601</v>
      </c>
      <c r="B204" s="256" t="s">
        <v>46</v>
      </c>
      <c r="C204" s="257">
        <v>148</v>
      </c>
    </row>
    <row r="205" spans="1:6" s="55" customFormat="1" ht="27.6" customHeight="1">
      <c r="A205" s="255">
        <v>2081602</v>
      </c>
      <c r="B205" s="256" t="s">
        <v>51</v>
      </c>
      <c r="C205" s="257">
        <v>8</v>
      </c>
      <c r="F205" s="296"/>
    </row>
    <row r="206" spans="1:6" s="55" customFormat="1" ht="27.6" customHeight="1">
      <c r="A206" s="255">
        <v>20819</v>
      </c>
      <c r="B206" s="256" t="s">
        <v>197</v>
      </c>
      <c r="C206" s="257">
        <v>18230</v>
      </c>
      <c r="F206" s="296"/>
    </row>
    <row r="207" spans="1:6" s="55" customFormat="1" ht="27.6" customHeight="1">
      <c r="A207" s="255">
        <v>2081901</v>
      </c>
      <c r="B207" s="256" t="s">
        <v>198</v>
      </c>
      <c r="C207" s="257">
        <v>18230</v>
      </c>
    </row>
    <row r="208" spans="1:6" s="55" customFormat="1" ht="27.6" customHeight="1">
      <c r="A208" s="255">
        <v>20820</v>
      </c>
      <c r="B208" s="256" t="s">
        <v>199</v>
      </c>
      <c r="C208" s="257">
        <v>376</v>
      </c>
    </row>
    <row r="209" spans="1:6" s="55" customFormat="1" ht="27.6" customHeight="1">
      <c r="A209" s="255">
        <v>2082001</v>
      </c>
      <c r="B209" s="256" t="s">
        <v>200</v>
      </c>
      <c r="C209" s="257">
        <v>373</v>
      </c>
    </row>
    <row r="210" spans="1:6" s="55" customFormat="1" ht="27.6" customHeight="1">
      <c r="A210" s="255">
        <v>2082002</v>
      </c>
      <c r="B210" s="256" t="s">
        <v>201</v>
      </c>
      <c r="C210" s="257">
        <v>3</v>
      </c>
    </row>
    <row r="211" spans="1:6" s="55" customFormat="1" ht="27.6" customHeight="1">
      <c r="A211" s="255">
        <v>20821</v>
      </c>
      <c r="B211" s="256" t="s">
        <v>202</v>
      </c>
      <c r="C211" s="257">
        <v>855</v>
      </c>
    </row>
    <row r="212" spans="1:6" s="55" customFormat="1" ht="27.6" customHeight="1">
      <c r="A212" s="255">
        <v>2082101</v>
      </c>
      <c r="B212" s="256" t="s">
        <v>203</v>
      </c>
      <c r="C212" s="257">
        <v>855</v>
      </c>
    </row>
    <row r="213" spans="1:6" s="55" customFormat="1" ht="27.6" customHeight="1">
      <c r="A213" s="255">
        <v>20825</v>
      </c>
      <c r="B213" s="256" t="s">
        <v>204</v>
      </c>
      <c r="C213" s="257">
        <f>+C214+C215</f>
        <v>426</v>
      </c>
    </row>
    <row r="214" spans="1:6" s="55" customFormat="1" ht="27.6" customHeight="1">
      <c r="A214" s="255">
        <v>2082501</v>
      </c>
      <c r="B214" s="256" t="s">
        <v>205</v>
      </c>
      <c r="C214" s="257">
        <v>117</v>
      </c>
    </row>
    <row r="215" spans="1:6" s="55" customFormat="1" ht="27.6" customHeight="1">
      <c r="A215" s="255">
        <v>2082502</v>
      </c>
      <c r="B215" s="256" t="s">
        <v>206</v>
      </c>
      <c r="C215" s="257">
        <f>317-8</f>
        <v>309</v>
      </c>
      <c r="F215" s="296"/>
    </row>
    <row r="216" spans="1:6" s="55" customFormat="1" ht="27.6" customHeight="1">
      <c r="A216" s="255">
        <v>20826</v>
      </c>
      <c r="B216" s="256" t="s">
        <v>207</v>
      </c>
      <c r="C216" s="257">
        <v>75022</v>
      </c>
      <c r="F216" s="296"/>
    </row>
    <row r="217" spans="1:6" s="55" customFormat="1" ht="27.6" customHeight="1">
      <c r="A217" s="255">
        <v>2082601</v>
      </c>
      <c r="B217" s="256" t="s">
        <v>208</v>
      </c>
      <c r="C217" s="257">
        <v>1011</v>
      </c>
      <c r="F217" s="296"/>
    </row>
    <row r="218" spans="1:6" s="55" customFormat="1" ht="27.6" customHeight="1">
      <c r="A218" s="255">
        <v>2082602</v>
      </c>
      <c r="B218" s="256" t="s">
        <v>209</v>
      </c>
      <c r="C218" s="257">
        <v>74011</v>
      </c>
      <c r="F218" s="296"/>
    </row>
    <row r="219" spans="1:6" s="55" customFormat="1" ht="27.6" customHeight="1">
      <c r="A219" s="255">
        <v>20828</v>
      </c>
      <c r="B219" s="256" t="s">
        <v>210</v>
      </c>
      <c r="C219" s="257">
        <v>1954</v>
      </c>
      <c r="F219" s="296"/>
    </row>
    <row r="220" spans="1:6" s="55" customFormat="1" ht="27.6" customHeight="1">
      <c r="A220" s="255">
        <v>2082801</v>
      </c>
      <c r="B220" s="256" t="s">
        <v>46</v>
      </c>
      <c r="C220" s="257">
        <v>1819</v>
      </c>
    </row>
    <row r="221" spans="1:6" s="55" customFormat="1" ht="27.6" customHeight="1">
      <c r="A221" s="255">
        <v>2082804</v>
      </c>
      <c r="B221" s="256" t="s">
        <v>211</v>
      </c>
      <c r="C221" s="257">
        <v>63</v>
      </c>
    </row>
    <row r="222" spans="1:6" s="55" customFormat="1" ht="27.6" customHeight="1">
      <c r="A222" s="255">
        <v>2082899</v>
      </c>
      <c r="B222" s="256" t="s">
        <v>212</v>
      </c>
      <c r="C222" s="257">
        <v>72</v>
      </c>
    </row>
    <row r="223" spans="1:6" s="55" customFormat="1" ht="27.6" customHeight="1">
      <c r="A223" s="255">
        <v>20830</v>
      </c>
      <c r="B223" s="256" t="s">
        <v>213</v>
      </c>
      <c r="C223" s="257">
        <v>649</v>
      </c>
    </row>
    <row r="224" spans="1:6" s="55" customFormat="1" ht="27.6" customHeight="1">
      <c r="A224" s="255">
        <v>2083001</v>
      </c>
      <c r="B224" s="256" t="s">
        <v>214</v>
      </c>
      <c r="C224" s="257">
        <v>649</v>
      </c>
      <c r="F224" s="296"/>
    </row>
    <row r="225" spans="1:6" s="55" customFormat="1" ht="27.6" customHeight="1">
      <c r="A225" s="255">
        <v>20899</v>
      </c>
      <c r="B225" s="256" t="s">
        <v>216</v>
      </c>
      <c r="C225" s="257">
        <f>C226</f>
        <v>9315</v>
      </c>
      <c r="F225" s="296"/>
    </row>
    <row r="226" spans="1:6" s="55" customFormat="1" ht="27.6" customHeight="1">
      <c r="A226" s="255">
        <v>2089999</v>
      </c>
      <c r="B226" s="256" t="s">
        <v>217</v>
      </c>
      <c r="C226" s="257">
        <f>9523-208</f>
        <v>9315</v>
      </c>
      <c r="F226" s="296"/>
    </row>
    <row r="227" spans="1:6" s="55" customFormat="1" ht="27.6" customHeight="1">
      <c r="A227" s="255">
        <v>210</v>
      </c>
      <c r="B227" s="256" t="s">
        <v>218</v>
      </c>
      <c r="C227" s="257">
        <f>113142-5</f>
        <v>113137</v>
      </c>
      <c r="F227" s="296"/>
    </row>
    <row r="228" spans="1:6" s="55" customFormat="1" ht="27.6" customHeight="1">
      <c r="A228" s="255">
        <v>21001</v>
      </c>
      <c r="B228" s="256" t="s">
        <v>219</v>
      </c>
      <c r="C228" s="257">
        <v>2210</v>
      </c>
      <c r="F228" s="296"/>
    </row>
    <row r="229" spans="1:6" s="55" customFormat="1" ht="27.6" customHeight="1">
      <c r="A229" s="255">
        <v>2100101</v>
      </c>
      <c r="B229" s="256" t="s">
        <v>46</v>
      </c>
      <c r="C229" s="257">
        <v>1821</v>
      </c>
    </row>
    <row r="230" spans="1:6" s="55" customFormat="1" ht="27.6" customHeight="1">
      <c r="A230" s="255">
        <v>2100199</v>
      </c>
      <c r="B230" s="256" t="s">
        <v>220</v>
      </c>
      <c r="C230" s="257">
        <v>389</v>
      </c>
      <c r="F230" s="296"/>
    </row>
    <row r="231" spans="1:6" s="55" customFormat="1" ht="27.6" customHeight="1">
      <c r="A231" s="255">
        <v>21002</v>
      </c>
      <c r="B231" s="256" t="s">
        <v>221</v>
      </c>
      <c r="C231" s="257">
        <v>4529</v>
      </c>
      <c r="F231" s="296"/>
    </row>
    <row r="232" spans="1:6" s="55" customFormat="1" ht="27.6" customHeight="1">
      <c r="A232" s="255">
        <v>2100299</v>
      </c>
      <c r="B232" s="256" t="s">
        <v>222</v>
      </c>
      <c r="C232" s="257">
        <v>4529</v>
      </c>
      <c r="F232" s="296"/>
    </row>
    <row r="233" spans="1:6" s="55" customFormat="1" ht="27.6" customHeight="1">
      <c r="A233" s="255">
        <v>21003</v>
      </c>
      <c r="B233" s="256" t="s">
        <v>223</v>
      </c>
      <c r="C233" s="257">
        <v>18309</v>
      </c>
      <c r="F233" s="296"/>
    </row>
    <row r="234" spans="1:6" s="55" customFormat="1" ht="27.6" customHeight="1">
      <c r="A234" s="255">
        <v>2100302</v>
      </c>
      <c r="B234" s="256" t="s">
        <v>224</v>
      </c>
      <c r="C234" s="257">
        <v>7484</v>
      </c>
      <c r="F234" s="296"/>
    </row>
    <row r="235" spans="1:6" s="55" customFormat="1" ht="27.6" customHeight="1">
      <c r="A235" s="255">
        <v>2100399</v>
      </c>
      <c r="B235" s="256" t="s">
        <v>225</v>
      </c>
      <c r="C235" s="257">
        <v>10825</v>
      </c>
      <c r="F235" s="296"/>
    </row>
    <row r="236" spans="1:6" s="55" customFormat="1" ht="27.6" customHeight="1">
      <c r="A236" s="255">
        <v>21004</v>
      </c>
      <c r="B236" s="256" t="s">
        <v>226</v>
      </c>
      <c r="C236" s="257">
        <v>13177</v>
      </c>
      <c r="F236" s="296"/>
    </row>
    <row r="237" spans="1:6" s="55" customFormat="1" ht="27.6" customHeight="1">
      <c r="A237" s="255">
        <v>2100401</v>
      </c>
      <c r="B237" s="256" t="s">
        <v>227</v>
      </c>
      <c r="C237" s="257">
        <v>3183</v>
      </c>
    </row>
    <row r="238" spans="1:6" s="55" customFormat="1" ht="27.6" customHeight="1">
      <c r="A238" s="255">
        <v>2100402</v>
      </c>
      <c r="B238" s="256" t="s">
        <v>228</v>
      </c>
      <c r="C238" s="257">
        <v>22</v>
      </c>
    </row>
    <row r="239" spans="1:6" s="55" customFormat="1" ht="27.6" customHeight="1">
      <c r="A239" s="255">
        <v>2100405</v>
      </c>
      <c r="B239" s="256" t="s">
        <v>229</v>
      </c>
      <c r="C239" s="257">
        <v>230</v>
      </c>
      <c r="F239" s="296"/>
    </row>
    <row r="240" spans="1:6" s="55" customFormat="1" ht="27.6" customHeight="1">
      <c r="A240" s="255">
        <v>2100408</v>
      </c>
      <c r="B240" s="256" t="s">
        <v>230</v>
      </c>
      <c r="C240" s="257">
        <v>8573</v>
      </c>
    </row>
    <row r="241" spans="1:6" s="55" customFormat="1" ht="27.6" customHeight="1">
      <c r="A241" s="255">
        <v>2100409</v>
      </c>
      <c r="B241" s="256" t="s">
        <v>231</v>
      </c>
      <c r="C241" s="257">
        <v>126</v>
      </c>
      <c r="F241" s="296"/>
    </row>
    <row r="242" spans="1:6" s="55" customFormat="1" ht="27.6" customHeight="1">
      <c r="A242" s="255">
        <v>2100499</v>
      </c>
      <c r="B242" s="256" t="s">
        <v>232</v>
      </c>
      <c r="C242" s="257">
        <v>1043</v>
      </c>
      <c r="F242" s="296"/>
    </row>
    <row r="243" spans="1:6" s="55" customFormat="1" ht="27.6" customHeight="1">
      <c r="A243" s="255">
        <v>21007</v>
      </c>
      <c r="B243" s="256" t="s">
        <v>233</v>
      </c>
      <c r="C243" s="257">
        <f>C244</f>
        <v>15509</v>
      </c>
      <c r="F243" s="296"/>
    </row>
    <row r="244" spans="1:6" s="55" customFormat="1" ht="27.6" customHeight="1">
      <c r="A244" s="255">
        <v>2100799</v>
      </c>
      <c r="B244" s="256" t="s">
        <v>234</v>
      </c>
      <c r="C244" s="257">
        <f>15514-5</f>
        <v>15509</v>
      </c>
      <c r="F244" s="296"/>
    </row>
    <row r="245" spans="1:6" s="55" customFormat="1" ht="27.6" customHeight="1">
      <c r="A245" s="255">
        <v>21011</v>
      </c>
      <c r="B245" s="256" t="s">
        <v>235</v>
      </c>
      <c r="C245" s="257">
        <v>4731</v>
      </c>
      <c r="F245" s="296"/>
    </row>
    <row r="246" spans="1:6" s="55" customFormat="1" ht="27.6" customHeight="1">
      <c r="A246" s="255">
        <v>2101103</v>
      </c>
      <c r="B246" s="256" t="s">
        <v>236</v>
      </c>
      <c r="C246" s="257">
        <v>3984</v>
      </c>
    </row>
    <row r="247" spans="1:6" s="55" customFormat="1" ht="27.6" customHeight="1">
      <c r="A247" s="255">
        <v>2101199</v>
      </c>
      <c r="B247" s="256" t="s">
        <v>237</v>
      </c>
      <c r="C247" s="257">
        <v>747</v>
      </c>
      <c r="F247" s="296"/>
    </row>
    <row r="248" spans="1:6" s="55" customFormat="1" ht="27.6" customHeight="1">
      <c r="A248" s="255">
        <v>21012</v>
      </c>
      <c r="B248" s="256" t="s">
        <v>238</v>
      </c>
      <c r="C248" s="257">
        <v>43439</v>
      </c>
    </row>
    <row r="249" spans="1:6" s="55" customFormat="1" ht="27.6" customHeight="1">
      <c r="A249" s="255">
        <v>2101201</v>
      </c>
      <c r="B249" s="256" t="s">
        <v>881</v>
      </c>
      <c r="C249" s="257">
        <v>15</v>
      </c>
      <c r="F249" s="296"/>
    </row>
    <row r="250" spans="1:6" s="55" customFormat="1" ht="27.6" customHeight="1">
      <c r="A250" s="255">
        <v>2101202</v>
      </c>
      <c r="B250" s="256" t="s">
        <v>239</v>
      </c>
      <c r="C250" s="257">
        <v>43424</v>
      </c>
      <c r="F250" s="296"/>
    </row>
    <row r="251" spans="1:6" s="55" customFormat="1" ht="27.6" customHeight="1">
      <c r="A251" s="255">
        <v>21013</v>
      </c>
      <c r="B251" s="256" t="s">
        <v>240</v>
      </c>
      <c r="C251" s="257">
        <v>2483</v>
      </c>
      <c r="F251" s="296"/>
    </row>
    <row r="252" spans="1:6" s="55" customFormat="1" ht="27.6" customHeight="1">
      <c r="A252" s="255">
        <v>2101301</v>
      </c>
      <c r="B252" s="256" t="s">
        <v>241</v>
      </c>
      <c r="C252" s="257">
        <v>2483</v>
      </c>
    </row>
    <row r="253" spans="1:6" s="55" customFormat="1" ht="27.6" customHeight="1">
      <c r="A253" s="255">
        <v>21014</v>
      </c>
      <c r="B253" s="256" t="s">
        <v>242</v>
      </c>
      <c r="C253" s="257">
        <v>233</v>
      </c>
    </row>
    <row r="254" spans="1:6" s="55" customFormat="1" ht="27.6" customHeight="1">
      <c r="A254" s="255">
        <v>2101401</v>
      </c>
      <c r="B254" s="256" t="s">
        <v>243</v>
      </c>
      <c r="C254" s="257">
        <v>233</v>
      </c>
      <c r="F254" s="296"/>
    </row>
    <row r="255" spans="1:6" s="55" customFormat="1" ht="27.6" customHeight="1">
      <c r="A255" s="255">
        <v>21015</v>
      </c>
      <c r="B255" s="256" t="s">
        <v>244</v>
      </c>
      <c r="C255" s="257">
        <v>1886</v>
      </c>
      <c r="F255" s="296"/>
    </row>
    <row r="256" spans="1:6" s="55" customFormat="1" ht="27.6" customHeight="1">
      <c r="A256" s="255">
        <v>2101501</v>
      </c>
      <c r="B256" s="256" t="s">
        <v>46</v>
      </c>
      <c r="C256" s="257">
        <v>1454</v>
      </c>
    </row>
    <row r="257" spans="1:6" s="55" customFormat="1" ht="27.6" customHeight="1">
      <c r="A257" s="255">
        <v>2101502</v>
      </c>
      <c r="B257" s="256" t="s">
        <v>51</v>
      </c>
      <c r="C257" s="257">
        <v>9</v>
      </c>
    </row>
    <row r="258" spans="1:6" s="55" customFormat="1" ht="27.6" customHeight="1">
      <c r="A258" s="255">
        <v>2101599</v>
      </c>
      <c r="B258" s="256" t="s">
        <v>245</v>
      </c>
      <c r="C258" s="257">
        <v>423</v>
      </c>
    </row>
    <row r="259" spans="1:6" s="55" customFormat="1" ht="27.6" customHeight="1">
      <c r="A259" s="255">
        <v>21017</v>
      </c>
      <c r="B259" s="256" t="s">
        <v>246</v>
      </c>
      <c r="C259" s="257">
        <v>630</v>
      </c>
    </row>
    <row r="260" spans="1:6" s="55" customFormat="1" ht="27.6" customHeight="1">
      <c r="A260" s="255">
        <v>2101704</v>
      </c>
      <c r="B260" s="256" t="s">
        <v>247</v>
      </c>
      <c r="C260" s="257">
        <v>400</v>
      </c>
    </row>
    <row r="261" spans="1:6" s="55" customFormat="1" ht="27.6" customHeight="1">
      <c r="A261" s="255">
        <v>2101799</v>
      </c>
      <c r="B261" s="256" t="s">
        <v>248</v>
      </c>
      <c r="C261" s="257">
        <v>230</v>
      </c>
      <c r="F261" s="296"/>
    </row>
    <row r="262" spans="1:6" s="55" customFormat="1" ht="27.6" customHeight="1">
      <c r="A262" s="255">
        <v>21019</v>
      </c>
      <c r="B262" s="256" t="s">
        <v>882</v>
      </c>
      <c r="C262" s="257">
        <v>2612</v>
      </c>
      <c r="F262" s="296"/>
    </row>
    <row r="263" spans="1:6" s="55" customFormat="1" ht="27.6" customHeight="1">
      <c r="A263" s="255">
        <v>2101999</v>
      </c>
      <c r="B263" s="256" t="s">
        <v>883</v>
      </c>
      <c r="C263" s="257">
        <v>2612</v>
      </c>
      <c r="F263" s="296"/>
    </row>
    <row r="264" spans="1:6" s="55" customFormat="1" ht="27.6" customHeight="1">
      <c r="A264" s="255">
        <v>21099</v>
      </c>
      <c r="B264" s="256" t="s">
        <v>249</v>
      </c>
      <c r="C264" s="257">
        <v>3389</v>
      </c>
      <c r="F264" s="296"/>
    </row>
    <row r="265" spans="1:6" s="55" customFormat="1" ht="27.6" customHeight="1">
      <c r="A265" s="255">
        <v>2109999</v>
      </c>
      <c r="B265" s="256" t="s">
        <v>250</v>
      </c>
      <c r="C265" s="257">
        <v>3389</v>
      </c>
      <c r="F265" s="296"/>
    </row>
    <row r="266" spans="1:6" s="55" customFormat="1" ht="27.6" customHeight="1">
      <c r="A266" s="255">
        <v>211</v>
      </c>
      <c r="B266" s="256" t="s">
        <v>251</v>
      </c>
      <c r="C266" s="257">
        <f>+C267+C269+C271</f>
        <v>7357</v>
      </c>
      <c r="F266" s="296"/>
    </row>
    <row r="267" spans="1:6" s="55" customFormat="1" ht="27.6" customHeight="1">
      <c r="A267" s="255">
        <v>21101</v>
      </c>
      <c r="B267" s="256" t="s">
        <v>252</v>
      </c>
      <c r="C267" s="257">
        <v>4360</v>
      </c>
      <c r="F267" s="296"/>
    </row>
    <row r="268" spans="1:6" s="55" customFormat="1" ht="27.6" customHeight="1">
      <c r="A268" s="255">
        <v>2110101</v>
      </c>
      <c r="B268" s="256" t="s">
        <v>46</v>
      </c>
      <c r="C268" s="257">
        <v>4360</v>
      </c>
      <c r="F268" s="296"/>
    </row>
    <row r="269" spans="1:6" s="55" customFormat="1" ht="27.6" customHeight="1">
      <c r="A269" s="255">
        <v>21103</v>
      </c>
      <c r="B269" s="256" t="s">
        <v>253</v>
      </c>
      <c r="C269" s="257">
        <f>C270</f>
        <v>648</v>
      </c>
      <c r="F269" s="296"/>
    </row>
    <row r="270" spans="1:6" s="55" customFormat="1" ht="27.6" customHeight="1">
      <c r="A270" s="255">
        <v>2110301</v>
      </c>
      <c r="B270" s="256" t="s">
        <v>254</v>
      </c>
      <c r="C270" s="257">
        <f>6373-5725</f>
        <v>648</v>
      </c>
    </row>
    <row r="271" spans="1:6" s="55" customFormat="1" ht="27.6" customHeight="1">
      <c r="A271" s="255">
        <v>21199</v>
      </c>
      <c r="B271" s="256" t="s">
        <v>258</v>
      </c>
      <c r="C271" s="257">
        <v>2349</v>
      </c>
      <c r="F271" s="296"/>
    </row>
    <row r="272" spans="1:6" s="55" customFormat="1" ht="27.6" customHeight="1">
      <c r="A272" s="255">
        <v>2119999</v>
      </c>
      <c r="B272" s="256" t="s">
        <v>259</v>
      </c>
      <c r="C272" s="257">
        <v>2349</v>
      </c>
      <c r="F272" s="296"/>
    </row>
    <row r="273" spans="1:6" s="55" customFormat="1" ht="27.6" customHeight="1">
      <c r="A273" s="255">
        <v>212</v>
      </c>
      <c r="B273" s="256" t="s">
        <v>260</v>
      </c>
      <c r="C273" s="257">
        <f>+C274+C279+C281</f>
        <v>68075</v>
      </c>
      <c r="F273" s="296"/>
    </row>
    <row r="274" spans="1:6" s="55" customFormat="1" ht="27.6" customHeight="1">
      <c r="A274" s="255">
        <v>21201</v>
      </c>
      <c r="B274" s="256" t="s">
        <v>261</v>
      </c>
      <c r="C274" s="257">
        <v>13635</v>
      </c>
      <c r="F274" s="296"/>
    </row>
    <row r="275" spans="1:6" s="55" customFormat="1" ht="27.6" customHeight="1">
      <c r="A275" s="255">
        <v>2120101</v>
      </c>
      <c r="B275" s="256" t="s">
        <v>46</v>
      </c>
      <c r="C275" s="257">
        <v>12607</v>
      </c>
    </row>
    <row r="276" spans="1:6" s="55" customFormat="1" ht="27.6" customHeight="1">
      <c r="A276" s="255">
        <v>2120102</v>
      </c>
      <c r="B276" s="256" t="s">
        <v>51</v>
      </c>
      <c r="C276" s="257">
        <v>20</v>
      </c>
    </row>
    <row r="277" spans="1:6" s="55" customFormat="1" ht="27.6" customHeight="1">
      <c r="A277" s="255">
        <v>2120104</v>
      </c>
      <c r="B277" s="256" t="s">
        <v>262</v>
      </c>
      <c r="C277" s="257">
        <v>213</v>
      </c>
    </row>
    <row r="278" spans="1:6" s="55" customFormat="1" ht="27.6" customHeight="1">
      <c r="A278" s="255">
        <v>2120199</v>
      </c>
      <c r="B278" s="256" t="s">
        <v>263</v>
      </c>
      <c r="C278" s="257">
        <v>795</v>
      </c>
      <c r="F278" s="296"/>
    </row>
    <row r="279" spans="1:6" s="55" customFormat="1" ht="27.6" customHeight="1">
      <c r="A279" s="255">
        <v>21203</v>
      </c>
      <c r="B279" s="256" t="s">
        <v>264</v>
      </c>
      <c r="C279" s="257">
        <f>C280</f>
        <v>190</v>
      </c>
      <c r="F279" s="296"/>
    </row>
    <row r="280" spans="1:6" s="55" customFormat="1" ht="27.6" customHeight="1">
      <c r="A280" s="255">
        <v>2120399</v>
      </c>
      <c r="B280" s="256" t="s">
        <v>265</v>
      </c>
      <c r="C280" s="257">
        <f>3596-3406</f>
        <v>190</v>
      </c>
    </row>
    <row r="281" spans="1:6" s="55" customFormat="1" ht="27.6" customHeight="1">
      <c r="A281" s="255">
        <v>21299</v>
      </c>
      <c r="B281" s="256" t="s">
        <v>268</v>
      </c>
      <c r="C281" s="257">
        <f>C282</f>
        <v>54250</v>
      </c>
      <c r="F281" s="296"/>
    </row>
    <row r="282" spans="1:6" s="55" customFormat="1" ht="27.6" customHeight="1">
      <c r="A282" s="255">
        <v>2129999</v>
      </c>
      <c r="B282" s="256" t="s">
        <v>269</v>
      </c>
      <c r="C282" s="257">
        <f>72330-17674-406</f>
        <v>54250</v>
      </c>
      <c r="F282" s="296"/>
    </row>
    <row r="283" spans="1:6" s="55" customFormat="1" ht="27.6" customHeight="1">
      <c r="A283" s="255">
        <v>213</v>
      </c>
      <c r="B283" s="256" t="s">
        <v>270</v>
      </c>
      <c r="C283" s="257">
        <f>+C284+C298+C301+C309+C312</f>
        <v>79862</v>
      </c>
      <c r="F283" s="296"/>
    </row>
    <row r="284" spans="1:6" s="55" customFormat="1" ht="27.6" customHeight="1">
      <c r="A284" s="255">
        <v>21301</v>
      </c>
      <c r="B284" s="256" t="s">
        <v>271</v>
      </c>
      <c r="C284" s="257">
        <f>SUM(C285:C297)</f>
        <v>57765</v>
      </c>
      <c r="F284" s="296"/>
    </row>
    <row r="285" spans="1:6" s="55" customFormat="1" ht="27.6" customHeight="1">
      <c r="A285" s="255">
        <v>2130101</v>
      </c>
      <c r="B285" s="256" t="s">
        <v>46</v>
      </c>
      <c r="C285" s="257">
        <v>7861</v>
      </c>
    </row>
    <row r="286" spans="1:6" s="55" customFormat="1" ht="27.6" customHeight="1">
      <c r="A286" s="255">
        <v>2130104</v>
      </c>
      <c r="B286" s="256" t="s">
        <v>53</v>
      </c>
      <c r="C286" s="257">
        <v>335</v>
      </c>
    </row>
    <row r="287" spans="1:6" s="55" customFormat="1" ht="27.6" customHeight="1">
      <c r="A287" s="255">
        <v>2130108</v>
      </c>
      <c r="B287" s="256" t="s">
        <v>272</v>
      </c>
      <c r="C287" s="257">
        <f>290-2</f>
        <v>288</v>
      </c>
    </row>
    <row r="288" spans="1:6" s="55" customFormat="1" ht="27.6" customHeight="1">
      <c r="A288" s="255">
        <v>2130109</v>
      </c>
      <c r="B288" s="256" t="s">
        <v>415</v>
      </c>
      <c r="C288" s="257">
        <v>17</v>
      </c>
    </row>
    <row r="289" spans="1:6" s="55" customFormat="1" ht="27.6" customHeight="1">
      <c r="A289" s="255">
        <v>2130110</v>
      </c>
      <c r="B289" s="256" t="s">
        <v>273</v>
      </c>
      <c r="C289" s="257">
        <v>5</v>
      </c>
    </row>
    <row r="290" spans="1:6" s="55" customFormat="1" ht="27.6" customHeight="1">
      <c r="A290" s="255">
        <v>2130119</v>
      </c>
      <c r="B290" s="256" t="s">
        <v>274</v>
      </c>
      <c r="C290" s="257">
        <f>980-88</f>
        <v>892</v>
      </c>
      <c r="F290" s="296"/>
    </row>
    <row r="291" spans="1:6" s="55" customFormat="1" ht="27.6" customHeight="1">
      <c r="A291" s="255">
        <v>2130120</v>
      </c>
      <c r="B291" s="256" t="s">
        <v>275</v>
      </c>
      <c r="C291" s="257">
        <v>7759</v>
      </c>
      <c r="F291" s="296"/>
    </row>
    <row r="292" spans="1:6" s="55" customFormat="1" ht="27.6" customHeight="1">
      <c r="A292" s="255">
        <v>2130122</v>
      </c>
      <c r="B292" s="256" t="s">
        <v>276</v>
      </c>
      <c r="C292" s="257">
        <v>2162</v>
      </c>
    </row>
    <row r="293" spans="1:6" s="55" customFormat="1" ht="27.6" customHeight="1">
      <c r="A293" s="255">
        <v>2130124</v>
      </c>
      <c r="B293" s="256" t="s">
        <v>885</v>
      </c>
      <c r="C293" s="257">
        <v>453</v>
      </c>
      <c r="F293" s="296"/>
    </row>
    <row r="294" spans="1:6" s="55" customFormat="1" ht="27.6" customHeight="1">
      <c r="A294" s="255">
        <v>2130126</v>
      </c>
      <c r="B294" s="256" t="s">
        <v>277</v>
      </c>
      <c r="C294" s="257">
        <f>2069-2023</f>
        <v>46</v>
      </c>
    </row>
    <row r="295" spans="1:6" s="55" customFormat="1" ht="27.6" customHeight="1">
      <c r="A295" s="255">
        <v>2130148</v>
      </c>
      <c r="B295" s="256" t="s">
        <v>279</v>
      </c>
      <c r="C295" s="257">
        <v>283</v>
      </c>
      <c r="F295" s="296"/>
    </row>
    <row r="296" spans="1:6" s="55" customFormat="1" ht="27.6" customHeight="1">
      <c r="A296" s="255">
        <v>2130153</v>
      </c>
      <c r="B296" s="256" t="s">
        <v>280</v>
      </c>
      <c r="C296" s="257">
        <v>7585</v>
      </c>
      <c r="F296" s="296"/>
    </row>
    <row r="297" spans="1:6" s="55" customFormat="1" ht="27.6" customHeight="1">
      <c r="A297" s="255">
        <v>2130199</v>
      </c>
      <c r="B297" s="256" t="s">
        <v>281</v>
      </c>
      <c r="C297" s="257">
        <f>31915-1836</f>
        <v>30079</v>
      </c>
    </row>
    <row r="298" spans="1:6" s="55" customFormat="1" ht="27.6" customHeight="1">
      <c r="A298" s="255">
        <v>21302</v>
      </c>
      <c r="B298" s="256" t="s">
        <v>282</v>
      </c>
      <c r="C298" s="257">
        <v>614</v>
      </c>
    </row>
    <row r="299" spans="1:6" s="55" customFormat="1" ht="27.6" customHeight="1">
      <c r="A299" s="255">
        <v>2130207</v>
      </c>
      <c r="B299" s="256" t="s">
        <v>283</v>
      </c>
      <c r="C299" s="257">
        <v>6</v>
      </c>
    </row>
    <row r="300" spans="1:6" s="55" customFormat="1" ht="27.6" customHeight="1">
      <c r="A300" s="255">
        <v>2130234</v>
      </c>
      <c r="B300" s="256" t="s">
        <v>284</v>
      </c>
      <c r="C300" s="257">
        <v>608</v>
      </c>
      <c r="F300" s="296"/>
    </row>
    <row r="301" spans="1:6" s="55" customFormat="1" ht="27.6" customHeight="1">
      <c r="A301" s="255">
        <v>21303</v>
      </c>
      <c r="B301" s="256" t="s">
        <v>285</v>
      </c>
      <c r="C301" s="257">
        <f>SUM(C302:C308)</f>
        <v>18453</v>
      </c>
      <c r="F301" s="296"/>
    </row>
    <row r="302" spans="1:6" s="55" customFormat="1" ht="27.6" customHeight="1">
      <c r="A302" s="255">
        <v>2130301</v>
      </c>
      <c r="B302" s="256" t="s">
        <v>46</v>
      </c>
      <c r="C302" s="257">
        <v>4140</v>
      </c>
    </row>
    <row r="303" spans="1:6" s="55" customFormat="1" ht="27.6" customHeight="1">
      <c r="A303" s="255">
        <v>2130303</v>
      </c>
      <c r="B303" s="256" t="s">
        <v>52</v>
      </c>
      <c r="C303" s="257">
        <v>12</v>
      </c>
    </row>
    <row r="304" spans="1:6" s="55" customFormat="1" ht="27.6" customHeight="1">
      <c r="A304" s="255">
        <v>2130305</v>
      </c>
      <c r="B304" s="256" t="s">
        <v>286</v>
      </c>
      <c r="C304" s="257">
        <v>5</v>
      </c>
    </row>
    <row r="305" spans="1:6" s="55" customFormat="1" ht="27.6" customHeight="1">
      <c r="A305" s="255">
        <v>2130306</v>
      </c>
      <c r="B305" s="256" t="s">
        <v>287</v>
      </c>
      <c r="C305" s="257">
        <v>153</v>
      </c>
    </row>
    <row r="306" spans="1:6" s="55" customFormat="1" ht="27.6" customHeight="1">
      <c r="A306" s="255">
        <v>2130313</v>
      </c>
      <c r="B306" s="256" t="s">
        <v>288</v>
      </c>
      <c r="C306" s="257">
        <v>30</v>
      </c>
    </row>
    <row r="307" spans="1:6" s="55" customFormat="1" ht="27.6" customHeight="1">
      <c r="A307" s="255">
        <v>2130314</v>
      </c>
      <c r="B307" s="256" t="s">
        <v>289</v>
      </c>
      <c r="C307" s="257">
        <f>92-50</f>
        <v>42</v>
      </c>
      <c r="F307" s="296"/>
    </row>
    <row r="308" spans="1:6" s="55" customFormat="1" ht="27.6" customHeight="1">
      <c r="A308" s="255">
        <v>2130399</v>
      </c>
      <c r="B308" s="256" t="s">
        <v>291</v>
      </c>
      <c r="C308" s="257">
        <f>14133-62</f>
        <v>14071</v>
      </c>
      <c r="F308" s="296"/>
    </row>
    <row r="309" spans="1:6" s="55" customFormat="1" ht="27.6" customHeight="1">
      <c r="A309" s="255">
        <v>21305</v>
      </c>
      <c r="B309" s="256" t="s">
        <v>292</v>
      </c>
      <c r="C309" s="257">
        <f>+C310+C311</f>
        <v>3009</v>
      </c>
    </row>
    <row r="310" spans="1:6" s="55" customFormat="1" ht="27.6" customHeight="1">
      <c r="A310" s="255">
        <v>2130505</v>
      </c>
      <c r="B310" s="256" t="s">
        <v>418</v>
      </c>
      <c r="C310" s="257">
        <v>300</v>
      </c>
      <c r="F310" s="296"/>
    </row>
    <row r="311" spans="1:6" s="55" customFormat="1" ht="27.6" customHeight="1">
      <c r="A311" s="255">
        <v>2130599</v>
      </c>
      <c r="B311" s="256" t="s">
        <v>293</v>
      </c>
      <c r="C311" s="257">
        <f>8500-5791</f>
        <v>2709</v>
      </c>
      <c r="F311" s="296"/>
    </row>
    <row r="312" spans="1:6" s="55" customFormat="1" ht="27.6" customHeight="1">
      <c r="A312" s="255">
        <v>21308</v>
      </c>
      <c r="B312" s="256" t="s">
        <v>298</v>
      </c>
      <c r="C312" s="257">
        <v>21</v>
      </c>
    </row>
    <row r="313" spans="1:6" s="55" customFormat="1" ht="27.6" customHeight="1">
      <c r="A313" s="255">
        <v>2130804</v>
      </c>
      <c r="B313" s="256" t="s">
        <v>300</v>
      </c>
      <c r="C313" s="257">
        <v>21</v>
      </c>
      <c r="F313" s="296"/>
    </row>
    <row r="314" spans="1:6" s="55" customFormat="1" ht="27.6" customHeight="1">
      <c r="A314" s="255">
        <v>214</v>
      </c>
      <c r="B314" s="256" t="s">
        <v>303</v>
      </c>
      <c r="C314" s="257">
        <v>25222</v>
      </c>
      <c r="F314" s="296"/>
    </row>
    <row r="315" spans="1:6" s="55" customFormat="1" ht="27.6" customHeight="1">
      <c r="A315" s="255">
        <v>21401</v>
      </c>
      <c r="B315" s="256" t="s">
        <v>304</v>
      </c>
      <c r="C315" s="257">
        <v>7722</v>
      </c>
      <c r="F315" s="296"/>
    </row>
    <row r="316" spans="1:6" s="55" customFormat="1" ht="27.6" customHeight="1">
      <c r="A316" s="255">
        <v>2140101</v>
      </c>
      <c r="B316" s="256" t="s">
        <v>46</v>
      </c>
      <c r="C316" s="257">
        <v>4875</v>
      </c>
    </row>
    <row r="317" spans="1:6" s="55" customFormat="1" ht="27.6" customHeight="1">
      <c r="A317" s="255">
        <v>2140109</v>
      </c>
      <c r="B317" s="256" t="s">
        <v>419</v>
      </c>
      <c r="C317" s="257">
        <v>13</v>
      </c>
      <c r="F317" s="296"/>
    </row>
    <row r="318" spans="1:6" s="55" customFormat="1" ht="27.6" customHeight="1">
      <c r="A318" s="255">
        <v>2140199</v>
      </c>
      <c r="B318" s="256" t="s">
        <v>305</v>
      </c>
      <c r="C318" s="257">
        <v>2834</v>
      </c>
    </row>
    <row r="319" spans="1:6" s="55" customFormat="1" ht="27.6" customHeight="1">
      <c r="A319" s="255">
        <v>21402</v>
      </c>
      <c r="B319" s="256" t="s">
        <v>306</v>
      </c>
      <c r="C319" s="257">
        <v>228</v>
      </c>
    </row>
    <row r="320" spans="1:6" s="55" customFormat="1" ht="27.6" customHeight="1">
      <c r="A320" s="255">
        <v>2140299</v>
      </c>
      <c r="B320" s="256" t="s">
        <v>307</v>
      </c>
      <c r="C320" s="257">
        <v>228</v>
      </c>
    </row>
    <row r="321" spans="1:6" s="55" customFormat="1" ht="27.6" customHeight="1">
      <c r="A321" s="255">
        <v>21405</v>
      </c>
      <c r="B321" s="256" t="s">
        <v>420</v>
      </c>
      <c r="C321" s="257">
        <v>8</v>
      </c>
    </row>
    <row r="322" spans="1:6" s="55" customFormat="1" ht="27.6" customHeight="1">
      <c r="A322" s="255">
        <v>2140599</v>
      </c>
      <c r="B322" s="256" t="s">
        <v>421</v>
      </c>
      <c r="C322" s="257">
        <v>8</v>
      </c>
      <c r="F322" s="296"/>
    </row>
    <row r="323" spans="1:6" s="55" customFormat="1" ht="27.6" customHeight="1">
      <c r="A323" s="255">
        <v>21499</v>
      </c>
      <c r="B323" s="256" t="s">
        <v>308</v>
      </c>
      <c r="C323" s="257">
        <v>17264</v>
      </c>
      <c r="F323" s="296"/>
    </row>
    <row r="324" spans="1:6" s="55" customFormat="1" ht="27.6" customHeight="1">
      <c r="A324" s="255">
        <v>2149901</v>
      </c>
      <c r="B324" s="256" t="s">
        <v>422</v>
      </c>
      <c r="C324" s="257">
        <v>17031</v>
      </c>
    </row>
    <row r="325" spans="1:6" s="55" customFormat="1" ht="27.6" customHeight="1">
      <c r="A325" s="255">
        <v>2149999</v>
      </c>
      <c r="B325" s="256" t="s">
        <v>309</v>
      </c>
      <c r="C325" s="257">
        <v>233</v>
      </c>
      <c r="F325" s="296"/>
    </row>
    <row r="326" spans="1:6" s="55" customFormat="1" ht="27.6" customHeight="1">
      <c r="A326" s="255">
        <v>215</v>
      </c>
      <c r="B326" s="256" t="s">
        <v>310</v>
      </c>
      <c r="C326" s="257">
        <v>2758</v>
      </c>
    </row>
    <row r="327" spans="1:6" s="55" customFormat="1" ht="27.6" customHeight="1">
      <c r="A327" s="255">
        <v>21502</v>
      </c>
      <c r="B327" s="256" t="s">
        <v>311</v>
      </c>
      <c r="C327" s="257">
        <v>443</v>
      </c>
    </row>
    <row r="328" spans="1:6" s="55" customFormat="1" ht="27.6" customHeight="1">
      <c r="A328" s="255">
        <v>2150299</v>
      </c>
      <c r="B328" s="256" t="s">
        <v>312</v>
      </c>
      <c r="C328" s="257">
        <v>443</v>
      </c>
      <c r="F328" s="296"/>
    </row>
    <row r="329" spans="1:6" s="55" customFormat="1" ht="27.6" customHeight="1">
      <c r="A329" s="255">
        <v>21505</v>
      </c>
      <c r="B329" s="256" t="s">
        <v>887</v>
      </c>
      <c r="C329" s="257">
        <v>1774</v>
      </c>
      <c r="F329" s="296"/>
    </row>
    <row r="330" spans="1:6" s="55" customFormat="1" ht="27.6" customHeight="1">
      <c r="A330" s="255">
        <v>2150501</v>
      </c>
      <c r="B330" s="256" t="s">
        <v>46</v>
      </c>
      <c r="C330" s="257">
        <v>1666</v>
      </c>
    </row>
    <row r="331" spans="1:6" s="55" customFormat="1" ht="27.6" customHeight="1">
      <c r="A331" s="255">
        <v>2150508</v>
      </c>
      <c r="B331" s="256" t="s">
        <v>314</v>
      </c>
      <c r="C331" s="257">
        <v>18</v>
      </c>
    </row>
    <row r="332" spans="1:6" s="55" customFormat="1" ht="27.6" customHeight="1">
      <c r="A332" s="255">
        <v>2150517</v>
      </c>
      <c r="B332" s="256" t="s">
        <v>315</v>
      </c>
      <c r="C332" s="257">
        <v>43</v>
      </c>
    </row>
    <row r="333" spans="1:6" s="55" customFormat="1" ht="27.6" customHeight="1">
      <c r="A333" s="255">
        <v>2150599</v>
      </c>
      <c r="B333" s="256" t="s">
        <v>888</v>
      </c>
      <c r="C333" s="257">
        <v>47</v>
      </c>
    </row>
    <row r="334" spans="1:6" s="55" customFormat="1" ht="27.6" customHeight="1">
      <c r="A334" s="255">
        <v>21507</v>
      </c>
      <c r="B334" s="256" t="s">
        <v>317</v>
      </c>
      <c r="C334" s="257">
        <v>541</v>
      </c>
    </row>
    <row r="335" spans="1:6" s="55" customFormat="1" ht="27.6" customHeight="1">
      <c r="A335" s="255">
        <v>2150799</v>
      </c>
      <c r="B335" s="256" t="s">
        <v>318</v>
      </c>
      <c r="C335" s="257">
        <v>541</v>
      </c>
      <c r="F335" s="296"/>
    </row>
    <row r="336" spans="1:6" s="55" customFormat="1" ht="27.6" customHeight="1">
      <c r="A336" s="255">
        <v>216</v>
      </c>
      <c r="B336" s="256" t="s">
        <v>321</v>
      </c>
      <c r="C336" s="257">
        <v>3402</v>
      </c>
      <c r="F336" s="296"/>
    </row>
    <row r="337" spans="1:6" s="55" customFormat="1" ht="27.6" customHeight="1">
      <c r="A337" s="255">
        <v>21602</v>
      </c>
      <c r="B337" s="256" t="s">
        <v>322</v>
      </c>
      <c r="C337" s="257">
        <v>1630</v>
      </c>
      <c r="F337" s="296"/>
    </row>
    <row r="338" spans="1:6" s="55" customFormat="1" ht="27.6" customHeight="1">
      <c r="A338" s="255">
        <v>2160299</v>
      </c>
      <c r="B338" s="256" t="s">
        <v>323</v>
      </c>
      <c r="C338" s="257">
        <v>1630</v>
      </c>
      <c r="F338" s="296"/>
    </row>
    <row r="339" spans="1:6" s="55" customFormat="1" ht="27.6" customHeight="1">
      <c r="A339" s="255">
        <v>21606</v>
      </c>
      <c r="B339" s="256" t="s">
        <v>324</v>
      </c>
      <c r="C339" s="257">
        <v>1155</v>
      </c>
      <c r="F339" s="296"/>
    </row>
    <row r="340" spans="1:6" s="55" customFormat="1" ht="27.6" customHeight="1">
      <c r="A340" s="255">
        <v>2160699</v>
      </c>
      <c r="B340" s="256" t="s">
        <v>325</v>
      </c>
      <c r="C340" s="257">
        <v>1155</v>
      </c>
    </row>
    <row r="341" spans="1:6" s="55" customFormat="1" ht="27.6" customHeight="1">
      <c r="A341" s="255">
        <v>21699</v>
      </c>
      <c r="B341" s="256" t="s">
        <v>326</v>
      </c>
      <c r="C341" s="257">
        <v>617</v>
      </c>
    </row>
    <row r="342" spans="1:6" s="55" customFormat="1" ht="27.6" customHeight="1">
      <c r="A342" s="255">
        <v>2169999</v>
      </c>
      <c r="B342" s="256" t="s">
        <v>327</v>
      </c>
      <c r="C342" s="257">
        <v>617</v>
      </c>
      <c r="F342" s="296"/>
    </row>
    <row r="343" spans="1:6" s="55" customFormat="1" ht="27.6" customHeight="1">
      <c r="A343" s="255">
        <v>219</v>
      </c>
      <c r="B343" s="256" t="s">
        <v>328</v>
      </c>
      <c r="C343" s="257">
        <f>C344</f>
        <v>8518</v>
      </c>
      <c r="F343" s="296"/>
    </row>
    <row r="344" spans="1:6" s="55" customFormat="1" ht="27.6" customHeight="1">
      <c r="A344" s="255">
        <v>21999</v>
      </c>
      <c r="B344" s="256" t="s">
        <v>329</v>
      </c>
      <c r="C344" s="257">
        <f>8568-50</f>
        <v>8518</v>
      </c>
      <c r="F344" s="296"/>
    </row>
    <row r="345" spans="1:6" s="55" customFormat="1" ht="27.6" customHeight="1">
      <c r="A345" s="255">
        <v>220</v>
      </c>
      <c r="B345" s="256" t="s">
        <v>330</v>
      </c>
      <c r="C345" s="257">
        <v>10399</v>
      </c>
      <c r="F345" s="296"/>
    </row>
    <row r="346" spans="1:6" s="55" customFormat="1" ht="27.6" customHeight="1">
      <c r="A346" s="255">
        <v>22001</v>
      </c>
      <c r="B346" s="256" t="s">
        <v>331</v>
      </c>
      <c r="C346" s="257">
        <v>10074</v>
      </c>
      <c r="F346" s="296"/>
    </row>
    <row r="347" spans="1:6" s="55" customFormat="1" ht="27.6" customHeight="1">
      <c r="A347" s="255">
        <v>2200101</v>
      </c>
      <c r="B347" s="256" t="s">
        <v>46</v>
      </c>
      <c r="C347" s="257">
        <v>9113</v>
      </c>
    </row>
    <row r="348" spans="1:6" s="55" customFormat="1" ht="27.6" customHeight="1">
      <c r="A348" s="255">
        <v>2200199</v>
      </c>
      <c r="B348" s="256" t="s">
        <v>332</v>
      </c>
      <c r="C348" s="257">
        <v>961</v>
      </c>
    </row>
    <row r="349" spans="1:6" s="55" customFormat="1" ht="27.6" customHeight="1">
      <c r="A349" s="255">
        <v>22005</v>
      </c>
      <c r="B349" s="256" t="s">
        <v>333</v>
      </c>
      <c r="C349" s="257">
        <v>89</v>
      </c>
    </row>
    <row r="350" spans="1:6" s="55" customFormat="1" ht="27.6" customHeight="1">
      <c r="A350" s="255">
        <v>2200501</v>
      </c>
      <c r="B350" s="256" t="s">
        <v>46</v>
      </c>
      <c r="C350" s="257">
        <v>81</v>
      </c>
    </row>
    <row r="351" spans="1:6" s="55" customFormat="1" ht="27.6" customHeight="1">
      <c r="A351" s="255">
        <v>2200509</v>
      </c>
      <c r="B351" s="256" t="s">
        <v>334</v>
      </c>
      <c r="C351" s="257">
        <v>8</v>
      </c>
    </row>
    <row r="352" spans="1:6" s="55" customFormat="1" ht="27.6" customHeight="1">
      <c r="A352" s="255">
        <v>22099</v>
      </c>
      <c r="B352" s="256" t="s">
        <v>335</v>
      </c>
      <c r="C352" s="257">
        <v>236</v>
      </c>
    </row>
    <row r="353" spans="1:6" s="55" customFormat="1" ht="27.6" customHeight="1">
      <c r="A353" s="255">
        <v>2209999</v>
      </c>
      <c r="B353" s="256" t="s">
        <v>336</v>
      </c>
      <c r="C353" s="257">
        <v>236</v>
      </c>
      <c r="F353" s="296"/>
    </row>
    <row r="354" spans="1:6" s="55" customFormat="1" ht="27.6" customHeight="1">
      <c r="A354" s="255">
        <v>221</v>
      </c>
      <c r="B354" s="256" t="s">
        <v>337</v>
      </c>
      <c r="C354" s="257">
        <f>C355+C359+C361</f>
        <v>45453</v>
      </c>
      <c r="F354" s="296"/>
    </row>
    <row r="355" spans="1:6" s="55" customFormat="1" ht="27.6" customHeight="1">
      <c r="A355" s="255">
        <v>22101</v>
      </c>
      <c r="B355" s="256" t="s">
        <v>338</v>
      </c>
      <c r="C355" s="257">
        <f>SUM(C356:C358)</f>
        <v>4089</v>
      </c>
    </row>
    <row r="356" spans="1:6" s="55" customFormat="1" ht="27.6" customHeight="1">
      <c r="A356" s="255">
        <v>2210105</v>
      </c>
      <c r="B356" s="256" t="s">
        <v>339</v>
      </c>
      <c r="C356" s="257">
        <v>217</v>
      </c>
      <c r="F356" s="296"/>
    </row>
    <row r="357" spans="1:6" s="55" customFormat="1" ht="27.6" customHeight="1">
      <c r="A357" s="255">
        <v>2210108</v>
      </c>
      <c r="B357" s="256" t="s">
        <v>340</v>
      </c>
      <c r="C357" s="257">
        <v>1000</v>
      </c>
      <c r="F357" s="296"/>
    </row>
    <row r="358" spans="1:6" s="55" customFormat="1" ht="27.6" customHeight="1">
      <c r="A358" s="255">
        <v>2210199</v>
      </c>
      <c r="B358" s="256" t="s">
        <v>341</v>
      </c>
      <c r="C358" s="257">
        <f>3872-1000</f>
        <v>2872</v>
      </c>
      <c r="F358" s="296"/>
    </row>
    <row r="359" spans="1:6" s="55" customFormat="1" ht="27.6" customHeight="1">
      <c r="A359" s="255">
        <v>22102</v>
      </c>
      <c r="B359" s="256" t="s">
        <v>342</v>
      </c>
      <c r="C359" s="257">
        <f>C360</f>
        <v>40889</v>
      </c>
      <c r="F359" s="296"/>
    </row>
    <row r="360" spans="1:6" s="55" customFormat="1" ht="27.6" customHeight="1">
      <c r="A360" s="255">
        <v>2210201</v>
      </c>
      <c r="B360" s="256" t="s">
        <v>343</v>
      </c>
      <c r="C360" s="257">
        <f>43440-2551</f>
        <v>40889</v>
      </c>
    </row>
    <row r="361" spans="1:6" s="55" customFormat="1" ht="27.6" customHeight="1">
      <c r="A361" s="255">
        <v>22103</v>
      </c>
      <c r="B361" s="256" t="s">
        <v>344</v>
      </c>
      <c r="C361" s="257">
        <v>475</v>
      </c>
    </row>
    <row r="362" spans="1:6" s="55" customFormat="1" ht="27.6" customHeight="1">
      <c r="A362" s="255">
        <v>2210399</v>
      </c>
      <c r="B362" s="256" t="s">
        <v>345</v>
      </c>
      <c r="C362" s="257">
        <v>475</v>
      </c>
      <c r="F362" s="296"/>
    </row>
    <row r="363" spans="1:6" s="55" customFormat="1" ht="27.6" customHeight="1">
      <c r="A363" s="255">
        <v>222</v>
      </c>
      <c r="B363" s="256" t="s">
        <v>346</v>
      </c>
      <c r="C363" s="257">
        <v>1063</v>
      </c>
      <c r="F363" s="296"/>
    </row>
    <row r="364" spans="1:6" s="55" customFormat="1" ht="27.6" customHeight="1">
      <c r="A364" s="255">
        <v>22201</v>
      </c>
      <c r="B364" s="256" t="s">
        <v>347</v>
      </c>
      <c r="C364" s="257">
        <v>1063</v>
      </c>
    </row>
    <row r="365" spans="1:6" s="55" customFormat="1" ht="27.6" customHeight="1">
      <c r="A365" s="255">
        <v>2220115</v>
      </c>
      <c r="B365" s="256" t="s">
        <v>816</v>
      </c>
      <c r="C365" s="257">
        <v>863</v>
      </c>
    </row>
    <row r="366" spans="1:6" s="55" customFormat="1" ht="27.6" customHeight="1">
      <c r="A366" s="255">
        <v>2220199</v>
      </c>
      <c r="B366" s="256" t="s">
        <v>348</v>
      </c>
      <c r="C366" s="257">
        <v>200</v>
      </c>
      <c r="F366" s="296"/>
    </row>
    <row r="367" spans="1:6" s="55" customFormat="1" ht="27.6" customHeight="1">
      <c r="A367" s="255">
        <v>224</v>
      </c>
      <c r="B367" s="256" t="s">
        <v>349</v>
      </c>
      <c r="C367" s="257">
        <v>7877</v>
      </c>
      <c r="F367" s="296"/>
    </row>
    <row r="368" spans="1:6" s="55" customFormat="1" ht="27.6" customHeight="1">
      <c r="A368" s="255">
        <v>22401</v>
      </c>
      <c r="B368" s="256" t="s">
        <v>350</v>
      </c>
      <c r="C368" s="257">
        <v>3031</v>
      </c>
      <c r="F368" s="296"/>
    </row>
    <row r="369" spans="1:6" s="55" customFormat="1" ht="27.6" customHeight="1">
      <c r="A369" s="255">
        <v>2240101</v>
      </c>
      <c r="B369" s="256" t="s">
        <v>46</v>
      </c>
      <c r="C369" s="257">
        <v>2043</v>
      </c>
    </row>
    <row r="370" spans="1:6" s="55" customFormat="1" ht="27.6" customHeight="1">
      <c r="A370" s="255">
        <v>2240106</v>
      </c>
      <c r="B370" s="256" t="s">
        <v>351</v>
      </c>
      <c r="C370" s="257">
        <v>127</v>
      </c>
    </row>
    <row r="371" spans="1:6" s="55" customFormat="1" ht="27.6" customHeight="1">
      <c r="A371" s="255">
        <v>2240109</v>
      </c>
      <c r="B371" s="256" t="s">
        <v>352</v>
      </c>
      <c r="C371" s="257">
        <v>251</v>
      </c>
    </row>
    <row r="372" spans="1:6" s="55" customFormat="1" ht="27.6" customHeight="1">
      <c r="A372" s="255">
        <v>2240199</v>
      </c>
      <c r="B372" s="256" t="s">
        <v>353</v>
      </c>
      <c r="C372" s="257">
        <v>610</v>
      </c>
      <c r="F372" s="296"/>
    </row>
    <row r="373" spans="1:6" s="55" customFormat="1" ht="27.6" customHeight="1">
      <c r="A373" s="255">
        <v>22402</v>
      </c>
      <c r="B373" s="256" t="s">
        <v>354</v>
      </c>
      <c r="C373" s="257">
        <v>4846</v>
      </c>
      <c r="F373" s="296"/>
    </row>
    <row r="374" spans="1:6" s="55" customFormat="1" ht="27.6" customHeight="1">
      <c r="A374" s="255">
        <v>2240201</v>
      </c>
      <c r="B374" s="256" t="s">
        <v>46</v>
      </c>
      <c r="C374" s="257">
        <v>3868</v>
      </c>
    </row>
    <row r="375" spans="1:6" s="55" customFormat="1" ht="27.6" customHeight="1">
      <c r="A375" s="255">
        <v>2240204</v>
      </c>
      <c r="B375" s="256" t="s">
        <v>423</v>
      </c>
      <c r="C375" s="257">
        <v>662</v>
      </c>
    </row>
    <row r="376" spans="1:6" s="55" customFormat="1" ht="27.6" customHeight="1">
      <c r="A376" s="255">
        <v>2240299</v>
      </c>
      <c r="B376" s="256" t="s">
        <v>355</v>
      </c>
      <c r="C376" s="257">
        <v>316</v>
      </c>
      <c r="F376" s="296"/>
    </row>
    <row r="377" spans="1:6" s="55" customFormat="1" ht="27.6" customHeight="1">
      <c r="A377" s="255">
        <v>229</v>
      </c>
      <c r="B377" s="256" t="s">
        <v>356</v>
      </c>
      <c r="C377" s="257">
        <f>C378</f>
        <v>1478</v>
      </c>
      <c r="F377" s="296"/>
    </row>
    <row r="378" spans="1:6" s="55" customFormat="1" ht="27.6" customHeight="1">
      <c r="A378" s="255">
        <v>22999</v>
      </c>
      <c r="B378" s="256" t="s">
        <v>329</v>
      </c>
      <c r="C378" s="257">
        <f>+C379</f>
        <v>1478</v>
      </c>
      <c r="F378" s="296"/>
    </row>
    <row r="379" spans="1:6" s="55" customFormat="1" ht="27.6" customHeight="1">
      <c r="A379" s="255">
        <v>2299999</v>
      </c>
      <c r="B379" s="256" t="s">
        <v>357</v>
      </c>
      <c r="C379" s="257">
        <f>3103-1625</f>
        <v>1478</v>
      </c>
      <c r="F379" s="296"/>
    </row>
    <row r="380" spans="1:6" s="55" customFormat="1" ht="27.6" customHeight="1">
      <c r="A380" s="255">
        <v>232</v>
      </c>
      <c r="B380" s="256" t="s">
        <v>358</v>
      </c>
      <c r="C380" s="257">
        <v>5175</v>
      </c>
      <c r="F380" s="296"/>
    </row>
    <row r="381" spans="1:6" s="55" customFormat="1" ht="27.6" customHeight="1">
      <c r="A381" s="255">
        <v>23203</v>
      </c>
      <c r="B381" s="256" t="s">
        <v>359</v>
      </c>
      <c r="C381" s="257">
        <v>5175</v>
      </c>
      <c r="F381" s="296"/>
    </row>
    <row r="382" spans="1:6" s="55" customFormat="1" ht="27.6" customHeight="1">
      <c r="A382" s="255">
        <v>2320301</v>
      </c>
      <c r="B382" s="256" t="s">
        <v>360</v>
      </c>
      <c r="C382" s="257">
        <v>5175</v>
      </c>
    </row>
    <row r="383" spans="1:6" s="55" customFormat="1" ht="27.6" customHeight="1">
      <c r="A383" s="255">
        <v>233</v>
      </c>
      <c r="B383" s="256" t="s">
        <v>361</v>
      </c>
      <c r="C383" s="257">
        <v>40</v>
      </c>
    </row>
    <row r="384" spans="1:6" s="55" customFormat="1" ht="27.6" customHeight="1">
      <c r="A384" s="255">
        <v>23303</v>
      </c>
      <c r="B384" s="256" t="s">
        <v>362</v>
      </c>
      <c r="C384" s="257">
        <v>40</v>
      </c>
    </row>
    <row r="385" spans="1:3" s="55" customFormat="1" ht="27.6" customHeight="1">
      <c r="A385" s="255">
        <v>2330301</v>
      </c>
      <c r="B385" s="256" t="s">
        <v>363</v>
      </c>
      <c r="C385" s="257">
        <v>40</v>
      </c>
    </row>
    <row r="386" spans="1:3" ht="26.45" customHeight="1">
      <c r="A386" s="352"/>
      <c r="B386" s="353"/>
      <c r="C386" s="257"/>
    </row>
    <row r="387" spans="1:3" ht="26.45" customHeight="1">
      <c r="A387" s="349" t="s">
        <v>364</v>
      </c>
      <c r="B387" s="350"/>
      <c r="C387" s="232">
        <v>113401</v>
      </c>
    </row>
    <row r="388" spans="1:3" ht="26.45" customHeight="1">
      <c r="A388" s="149"/>
      <c r="B388" s="275" t="s">
        <v>822</v>
      </c>
      <c r="C388" s="232">
        <v>46250</v>
      </c>
    </row>
    <row r="389" spans="1:3" ht="26.45" customHeight="1">
      <c r="A389" s="349" t="s">
        <v>365</v>
      </c>
      <c r="B389" s="350"/>
      <c r="C389" s="232">
        <v>239090</v>
      </c>
    </row>
    <row r="390" spans="1:3" ht="26.45" customHeight="1">
      <c r="A390" s="349" t="s">
        <v>366</v>
      </c>
      <c r="B390" s="350"/>
      <c r="C390" s="232">
        <v>155930</v>
      </c>
    </row>
    <row r="391" spans="1:3" ht="26.45" customHeight="1">
      <c r="A391" s="338" t="s">
        <v>367</v>
      </c>
      <c r="B391" s="339"/>
      <c r="C391" s="259">
        <f>+C6+C387+C389+C390+C388</f>
        <v>1757932</v>
      </c>
    </row>
  </sheetData>
  <mergeCells count="7">
    <mergeCell ref="A390:B390"/>
    <mergeCell ref="A391:B391"/>
    <mergeCell ref="A2:C3"/>
    <mergeCell ref="A6:B6"/>
    <mergeCell ref="A386:B386"/>
    <mergeCell ref="A387:B387"/>
    <mergeCell ref="A389:B389"/>
  </mergeCells>
  <phoneticPr fontId="49" type="noConversion"/>
  <printOptions horizontalCentered="1"/>
  <pageMargins left="0.78680555555555554" right="0.78680555555555554" top="0.85" bottom="0.90486111111111112" header="0.51180555555555551" footer="0.31458333333333333"/>
  <pageSetup paperSize="9" fitToHeight="2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21"/>
  <sheetViews>
    <sheetView showZeros="0" view="pageBreakPreview" topLeftCell="A7" zoomScale="85" zoomScaleNormal="85" zoomScaleSheetLayoutView="85" workbookViewId="0">
      <selection activeCell="C20" sqref="C20:S20"/>
    </sheetView>
  </sheetViews>
  <sheetFormatPr defaultRowHeight="14.25"/>
  <cols>
    <col min="1" max="1" width="30.625" style="181" customWidth="1"/>
    <col min="2" max="2" width="9.375" style="181" customWidth="1"/>
    <col min="3" max="19" width="8.25" style="181" customWidth="1"/>
    <col min="20" max="16384" width="9" style="181"/>
  </cols>
  <sheetData>
    <row r="1" spans="1:19" ht="32.25" customHeight="1">
      <c r="A1" s="354" t="s">
        <v>371</v>
      </c>
      <c r="B1" s="354"/>
    </row>
    <row r="2" spans="1:19">
      <c r="A2" s="355" t="s">
        <v>842</v>
      </c>
      <c r="B2" s="355"/>
      <c r="C2" s="355"/>
      <c r="D2" s="355"/>
      <c r="E2" s="355"/>
      <c r="F2" s="355"/>
      <c r="G2" s="355"/>
      <c r="H2" s="355"/>
      <c r="I2" s="355"/>
      <c r="J2" s="355"/>
      <c r="K2" s="355"/>
      <c r="L2" s="355"/>
      <c r="M2" s="355"/>
      <c r="N2" s="355"/>
      <c r="O2" s="355"/>
      <c r="P2" s="355"/>
      <c r="Q2" s="355"/>
      <c r="R2" s="355"/>
      <c r="S2" s="355"/>
    </row>
    <row r="3" spans="1:19">
      <c r="A3" s="355"/>
      <c r="B3" s="355"/>
      <c r="C3" s="355"/>
      <c r="D3" s="355"/>
      <c r="E3" s="355"/>
      <c r="F3" s="355"/>
      <c r="G3" s="355"/>
      <c r="H3" s="355"/>
      <c r="I3" s="355"/>
      <c r="J3" s="355"/>
      <c r="K3" s="355"/>
      <c r="L3" s="355"/>
      <c r="M3" s="355"/>
      <c r="N3" s="355"/>
      <c r="O3" s="355"/>
      <c r="P3" s="355"/>
      <c r="Q3" s="355"/>
      <c r="R3" s="355"/>
      <c r="S3" s="355"/>
    </row>
    <row r="4" spans="1:19" ht="15" customHeight="1">
      <c r="A4" s="355"/>
      <c r="B4" s="355"/>
      <c r="C4" s="355"/>
      <c r="D4" s="355"/>
      <c r="E4" s="355"/>
      <c r="F4" s="355"/>
      <c r="G4" s="355"/>
      <c r="H4" s="355"/>
      <c r="I4" s="355"/>
      <c r="J4" s="355"/>
      <c r="K4" s="355"/>
      <c r="L4" s="355"/>
      <c r="M4" s="355"/>
      <c r="N4" s="355"/>
      <c r="O4" s="355"/>
      <c r="P4" s="355"/>
      <c r="Q4" s="355"/>
      <c r="R4" s="355"/>
      <c r="S4" s="355"/>
    </row>
    <row r="5" spans="1:19">
      <c r="A5" s="182"/>
      <c r="B5" s="182"/>
      <c r="C5" s="182"/>
      <c r="D5" s="182"/>
      <c r="E5" s="182"/>
      <c r="F5" s="182"/>
      <c r="G5" s="182"/>
      <c r="H5" s="182"/>
      <c r="I5" s="182"/>
      <c r="J5" s="182"/>
      <c r="K5" s="182"/>
      <c r="L5" s="182"/>
      <c r="M5" s="182"/>
      <c r="N5" s="182"/>
      <c r="O5" s="182"/>
      <c r="P5" s="182"/>
      <c r="Q5" s="182"/>
      <c r="R5" s="182"/>
      <c r="S5" s="182"/>
    </row>
    <row r="6" spans="1:19" s="177" customFormat="1" ht="30.75" customHeight="1">
      <c r="A6" s="183"/>
      <c r="B6" s="183"/>
      <c r="C6" s="183"/>
      <c r="D6" s="183"/>
      <c r="E6" s="183"/>
      <c r="F6" s="183"/>
      <c r="G6" s="183"/>
      <c r="H6" s="183"/>
      <c r="I6" s="183"/>
      <c r="J6" s="183"/>
      <c r="K6" s="183"/>
      <c r="L6" s="183"/>
      <c r="M6" s="183"/>
      <c r="N6" s="183"/>
      <c r="O6" s="356" t="s">
        <v>2</v>
      </c>
      <c r="P6" s="356"/>
      <c r="Q6" s="356"/>
      <c r="R6" s="356"/>
      <c r="S6" s="356"/>
    </row>
    <row r="7" spans="1:19" s="178" customFormat="1" ht="75" customHeight="1">
      <c r="A7" s="184" t="s">
        <v>372</v>
      </c>
      <c r="B7" s="184" t="s">
        <v>373</v>
      </c>
      <c r="C7" s="184" t="s">
        <v>374</v>
      </c>
      <c r="D7" s="184" t="s">
        <v>375</v>
      </c>
      <c r="E7" s="184" t="s">
        <v>376</v>
      </c>
      <c r="F7" s="184" t="s">
        <v>377</v>
      </c>
      <c r="G7" s="184" t="s">
        <v>378</v>
      </c>
      <c r="H7" s="184" t="s">
        <v>379</v>
      </c>
      <c r="I7" s="184" t="s">
        <v>380</v>
      </c>
      <c r="J7" s="184" t="s">
        <v>381</v>
      </c>
      <c r="K7" s="184" t="s">
        <v>382</v>
      </c>
      <c r="L7" s="184" t="s">
        <v>383</v>
      </c>
      <c r="M7" s="184" t="s">
        <v>384</v>
      </c>
      <c r="N7" s="184" t="s">
        <v>385</v>
      </c>
      <c r="O7" s="184" t="s">
        <v>386</v>
      </c>
      <c r="P7" s="184" t="s">
        <v>387</v>
      </c>
      <c r="Q7" s="184" t="s">
        <v>388</v>
      </c>
      <c r="R7" s="184" t="s">
        <v>389</v>
      </c>
      <c r="S7" s="184" t="s">
        <v>390</v>
      </c>
    </row>
    <row r="8" spans="1:19" s="179" customFormat="1" ht="36" customHeight="1">
      <c r="A8" s="185" t="s">
        <v>373</v>
      </c>
      <c r="B8" s="186">
        <f t="shared" ref="B8:S8" si="0">+B9+B11</f>
        <v>11727.258599999997</v>
      </c>
      <c r="C8" s="186">
        <f t="shared" si="0"/>
        <v>744.4</v>
      </c>
      <c r="D8" s="186">
        <f t="shared" si="0"/>
        <v>1092.46</v>
      </c>
      <c r="E8" s="186">
        <f t="shared" si="0"/>
        <v>656.29</v>
      </c>
      <c r="F8" s="186">
        <f t="shared" si="0"/>
        <v>420.88</v>
      </c>
      <c r="G8" s="186">
        <f t="shared" si="0"/>
        <v>420.43</v>
      </c>
      <c r="H8" s="186">
        <f t="shared" si="0"/>
        <v>713.84</v>
      </c>
      <c r="I8" s="186">
        <f t="shared" si="0"/>
        <v>366.57</v>
      </c>
      <c r="J8" s="186">
        <f t="shared" si="0"/>
        <v>328.78999999999996</v>
      </c>
      <c r="K8" s="186">
        <f t="shared" si="0"/>
        <v>360.78</v>
      </c>
      <c r="L8" s="186">
        <f t="shared" si="0"/>
        <v>352.59000000000003</v>
      </c>
      <c r="M8" s="186">
        <f t="shared" si="0"/>
        <v>419.02</v>
      </c>
      <c r="N8" s="186">
        <f t="shared" si="0"/>
        <v>1118.07</v>
      </c>
      <c r="O8" s="186">
        <f t="shared" si="0"/>
        <v>1282.44</v>
      </c>
      <c r="P8" s="186">
        <f t="shared" si="0"/>
        <v>678.13</v>
      </c>
      <c r="Q8" s="186">
        <f t="shared" si="0"/>
        <v>1587.1086</v>
      </c>
      <c r="R8" s="186">
        <f t="shared" si="0"/>
        <v>749.41</v>
      </c>
      <c r="S8" s="186">
        <f t="shared" si="0"/>
        <v>436.05</v>
      </c>
    </row>
    <row r="9" spans="1:19" s="180" customFormat="1" ht="36" customHeight="1">
      <c r="A9" s="187" t="s">
        <v>832</v>
      </c>
      <c r="B9" s="186">
        <f>+B10</f>
        <v>867</v>
      </c>
      <c r="C9" s="188">
        <f>+C10</f>
        <v>30</v>
      </c>
      <c r="D9" s="188">
        <f t="shared" ref="D9:S9" si="1">+D10</f>
        <v>30</v>
      </c>
      <c r="E9" s="188">
        <f t="shared" si="1"/>
        <v>30</v>
      </c>
      <c r="F9" s="188">
        <f t="shared" si="1"/>
        <v>69</v>
      </c>
      <c r="G9" s="188">
        <f t="shared" si="1"/>
        <v>22</v>
      </c>
      <c r="H9" s="188">
        <f t="shared" si="1"/>
        <v>22</v>
      </c>
      <c r="I9" s="188">
        <f t="shared" si="1"/>
        <v>29</v>
      </c>
      <c r="J9" s="188">
        <f t="shared" si="1"/>
        <v>15</v>
      </c>
      <c r="K9" s="188">
        <f t="shared" si="1"/>
        <v>15</v>
      </c>
      <c r="L9" s="188">
        <f t="shared" si="1"/>
        <v>29</v>
      </c>
      <c r="M9" s="188">
        <f t="shared" si="1"/>
        <v>22</v>
      </c>
      <c r="N9" s="188">
        <f t="shared" si="1"/>
        <v>37</v>
      </c>
      <c r="O9" s="188">
        <f t="shared" si="1"/>
        <v>29</v>
      </c>
      <c r="P9" s="188">
        <f t="shared" si="1"/>
        <v>37</v>
      </c>
      <c r="Q9" s="188">
        <f t="shared" si="1"/>
        <v>37</v>
      </c>
      <c r="R9" s="188">
        <f t="shared" si="1"/>
        <v>385</v>
      </c>
      <c r="S9" s="188">
        <f t="shared" si="1"/>
        <v>29</v>
      </c>
    </row>
    <row r="10" spans="1:19" ht="36" customHeight="1">
      <c r="A10" s="189" t="s">
        <v>833</v>
      </c>
      <c r="B10" s="190">
        <f t="shared" ref="B10:B15" si="2">SUM(C10:S10)</f>
        <v>867</v>
      </c>
      <c r="C10" s="191">
        <v>30</v>
      </c>
      <c r="D10" s="191">
        <v>30</v>
      </c>
      <c r="E10" s="191">
        <v>30</v>
      </c>
      <c r="F10" s="191">
        <v>69</v>
      </c>
      <c r="G10" s="191">
        <v>22</v>
      </c>
      <c r="H10" s="191">
        <v>22</v>
      </c>
      <c r="I10" s="191">
        <v>29</v>
      </c>
      <c r="J10" s="191">
        <v>15</v>
      </c>
      <c r="K10" s="191">
        <v>15</v>
      </c>
      <c r="L10" s="191">
        <v>29</v>
      </c>
      <c r="M10" s="191">
        <v>22</v>
      </c>
      <c r="N10" s="191">
        <v>37</v>
      </c>
      <c r="O10" s="191">
        <v>29</v>
      </c>
      <c r="P10" s="191">
        <v>37</v>
      </c>
      <c r="Q10" s="191">
        <v>37</v>
      </c>
      <c r="R10" s="191">
        <v>385</v>
      </c>
      <c r="S10" s="191">
        <v>29</v>
      </c>
    </row>
    <row r="11" spans="1:19" s="180" customFormat="1" ht="36" customHeight="1">
      <c r="A11" s="187" t="s">
        <v>392</v>
      </c>
      <c r="B11" s="186">
        <f>SUM(C11:S11)</f>
        <v>10860.258599999997</v>
      </c>
      <c r="C11" s="188">
        <f>+C12+C14+C16+C18+C20</f>
        <v>714.4</v>
      </c>
      <c r="D11" s="188">
        <f t="shared" ref="D11:S11" si="3">+D12+D14+D16+D18+D20</f>
        <v>1062.46</v>
      </c>
      <c r="E11" s="188">
        <f t="shared" si="3"/>
        <v>626.29</v>
      </c>
      <c r="F11" s="188">
        <f t="shared" si="3"/>
        <v>351.88</v>
      </c>
      <c r="G11" s="188">
        <f t="shared" si="3"/>
        <v>398.43</v>
      </c>
      <c r="H11" s="188">
        <f t="shared" si="3"/>
        <v>691.84</v>
      </c>
      <c r="I11" s="188">
        <f t="shared" si="3"/>
        <v>337.57</v>
      </c>
      <c r="J11" s="188">
        <f t="shared" si="3"/>
        <v>313.78999999999996</v>
      </c>
      <c r="K11" s="188">
        <f t="shared" si="3"/>
        <v>345.78</v>
      </c>
      <c r="L11" s="188">
        <f t="shared" si="3"/>
        <v>323.59000000000003</v>
      </c>
      <c r="M11" s="188">
        <f t="shared" si="3"/>
        <v>397.02</v>
      </c>
      <c r="N11" s="188">
        <f t="shared" si="3"/>
        <v>1081.07</v>
      </c>
      <c r="O11" s="188">
        <f t="shared" si="3"/>
        <v>1253.44</v>
      </c>
      <c r="P11" s="188">
        <f t="shared" si="3"/>
        <v>641.13</v>
      </c>
      <c r="Q11" s="188">
        <f t="shared" si="3"/>
        <v>1550.1086</v>
      </c>
      <c r="R11" s="188">
        <f t="shared" si="3"/>
        <v>364.40999999999997</v>
      </c>
      <c r="S11" s="188">
        <f t="shared" si="3"/>
        <v>407.05</v>
      </c>
    </row>
    <row r="12" spans="1:19" s="180" customFormat="1" ht="36" customHeight="1">
      <c r="A12" s="189" t="s">
        <v>393</v>
      </c>
      <c r="B12" s="190">
        <f t="shared" si="2"/>
        <v>2160</v>
      </c>
      <c r="C12" s="191">
        <v>320</v>
      </c>
      <c r="D12" s="191">
        <v>723</v>
      </c>
      <c r="E12" s="191">
        <v>422</v>
      </c>
      <c r="F12" s="191">
        <v>20</v>
      </c>
      <c r="G12" s="191">
        <v>43</v>
      </c>
      <c r="H12" s="191">
        <v>103</v>
      </c>
      <c r="I12" s="191">
        <v>122</v>
      </c>
      <c r="J12" s="191">
        <v>80</v>
      </c>
      <c r="K12" s="191">
        <v>100</v>
      </c>
      <c r="L12" s="191">
        <v>2</v>
      </c>
      <c r="M12" s="191">
        <v>180</v>
      </c>
      <c r="N12" s="191">
        <v>0</v>
      </c>
      <c r="O12" s="191">
        <v>2</v>
      </c>
      <c r="P12" s="191">
        <v>0</v>
      </c>
      <c r="Q12" s="191">
        <v>0</v>
      </c>
      <c r="R12" s="191">
        <v>43</v>
      </c>
      <c r="S12" s="191">
        <v>0</v>
      </c>
    </row>
    <row r="13" spans="1:19" s="180" customFormat="1" ht="36" customHeight="1">
      <c r="A13" s="189" t="s">
        <v>394</v>
      </c>
      <c r="B13" s="190">
        <f t="shared" si="2"/>
        <v>2160</v>
      </c>
      <c r="C13" s="191">
        <v>320</v>
      </c>
      <c r="D13" s="191">
        <v>723</v>
      </c>
      <c r="E13" s="191">
        <v>422</v>
      </c>
      <c r="F13" s="191">
        <v>20</v>
      </c>
      <c r="G13" s="191">
        <v>43</v>
      </c>
      <c r="H13" s="191">
        <v>103</v>
      </c>
      <c r="I13" s="191">
        <v>122</v>
      </c>
      <c r="J13" s="191">
        <v>80</v>
      </c>
      <c r="K13" s="191">
        <v>100</v>
      </c>
      <c r="L13" s="191">
        <v>2</v>
      </c>
      <c r="M13" s="191">
        <v>180</v>
      </c>
      <c r="N13" s="191">
        <v>0</v>
      </c>
      <c r="O13" s="191">
        <v>2</v>
      </c>
      <c r="P13" s="191">
        <v>0</v>
      </c>
      <c r="Q13" s="191">
        <v>0</v>
      </c>
      <c r="R13" s="191">
        <v>43</v>
      </c>
      <c r="S13" s="191">
        <v>0</v>
      </c>
    </row>
    <row r="14" spans="1:19" s="180" customFormat="1" ht="46.5" customHeight="1">
      <c r="A14" s="189" t="s">
        <v>834</v>
      </c>
      <c r="B14" s="190">
        <f t="shared" si="2"/>
        <v>800</v>
      </c>
      <c r="C14" s="191">
        <v>115</v>
      </c>
      <c r="D14" s="191">
        <v>255</v>
      </c>
      <c r="E14" s="191">
        <v>150</v>
      </c>
      <c r="F14" s="191">
        <v>10</v>
      </c>
      <c r="G14" s="191">
        <v>17</v>
      </c>
      <c r="H14" s="191">
        <v>38</v>
      </c>
      <c r="I14" s="191">
        <v>45</v>
      </c>
      <c r="J14" s="191">
        <v>31</v>
      </c>
      <c r="K14" s="191">
        <v>38</v>
      </c>
      <c r="L14" s="191">
        <v>3</v>
      </c>
      <c r="M14" s="191">
        <v>66</v>
      </c>
      <c r="N14" s="191">
        <v>3</v>
      </c>
      <c r="O14" s="191">
        <v>3</v>
      </c>
      <c r="P14" s="191">
        <v>3</v>
      </c>
      <c r="Q14" s="191">
        <v>3</v>
      </c>
      <c r="R14" s="191">
        <v>17</v>
      </c>
      <c r="S14" s="191">
        <v>3</v>
      </c>
    </row>
    <row r="15" spans="1:19" s="180" customFormat="1" ht="45" customHeight="1">
      <c r="A15" s="189" t="s">
        <v>835</v>
      </c>
      <c r="B15" s="190">
        <f t="shared" si="2"/>
        <v>800</v>
      </c>
      <c r="C15" s="191">
        <v>115</v>
      </c>
      <c r="D15" s="191">
        <v>255</v>
      </c>
      <c r="E15" s="191">
        <v>150</v>
      </c>
      <c r="F15" s="191">
        <v>10</v>
      </c>
      <c r="G15" s="191">
        <v>17</v>
      </c>
      <c r="H15" s="191">
        <v>38</v>
      </c>
      <c r="I15" s="191">
        <v>45</v>
      </c>
      <c r="J15" s="191">
        <v>31</v>
      </c>
      <c r="K15" s="191">
        <v>38</v>
      </c>
      <c r="L15" s="191">
        <v>3</v>
      </c>
      <c r="M15" s="191">
        <v>66</v>
      </c>
      <c r="N15" s="191">
        <v>3</v>
      </c>
      <c r="O15" s="191">
        <v>3</v>
      </c>
      <c r="P15" s="191">
        <v>3</v>
      </c>
      <c r="Q15" s="191">
        <v>3</v>
      </c>
      <c r="R15" s="191">
        <v>17</v>
      </c>
      <c r="S15" s="191">
        <v>3</v>
      </c>
    </row>
    <row r="16" spans="1:19" s="250" customFormat="1" ht="36" customHeight="1">
      <c r="A16" s="189" t="s">
        <v>838</v>
      </c>
      <c r="B16" s="190">
        <f t="shared" ref="B16:B21" si="4">SUM(C16:S16)</f>
        <v>3394.0186000000003</v>
      </c>
      <c r="C16" s="251">
        <v>83.3</v>
      </c>
      <c r="D16" s="251">
        <v>0</v>
      </c>
      <c r="E16" s="251">
        <v>0</v>
      </c>
      <c r="F16" s="251">
        <v>0</v>
      </c>
      <c r="G16" s="251">
        <v>14.1</v>
      </c>
      <c r="H16" s="251">
        <v>0</v>
      </c>
      <c r="I16" s="251">
        <v>0</v>
      </c>
      <c r="J16" s="251">
        <v>0</v>
      </c>
      <c r="K16" s="251">
        <v>0</v>
      </c>
      <c r="L16" s="251">
        <v>148</v>
      </c>
      <c r="M16" s="251">
        <v>0</v>
      </c>
      <c r="N16" s="251">
        <v>991.6</v>
      </c>
      <c r="O16" s="251">
        <v>0</v>
      </c>
      <c r="P16" s="251">
        <v>493.1</v>
      </c>
      <c r="Q16" s="251">
        <v>1499.1186</v>
      </c>
      <c r="R16" s="251">
        <v>154.9</v>
      </c>
      <c r="S16" s="251">
        <v>9.9</v>
      </c>
    </row>
    <row r="17" spans="1:19" s="250" customFormat="1" ht="36" customHeight="1">
      <c r="A17" s="189" t="s">
        <v>836</v>
      </c>
      <c r="B17" s="190">
        <f t="shared" si="4"/>
        <v>869.04759999999987</v>
      </c>
      <c r="C17" s="191">
        <v>4.0999999999999996</v>
      </c>
      <c r="D17" s="191">
        <v>0</v>
      </c>
      <c r="E17" s="191">
        <v>0</v>
      </c>
      <c r="F17" s="191">
        <v>0</v>
      </c>
      <c r="G17" s="191">
        <v>14.1</v>
      </c>
      <c r="H17" s="191">
        <v>0</v>
      </c>
      <c r="I17" s="191">
        <v>0</v>
      </c>
      <c r="J17" s="191">
        <v>0</v>
      </c>
      <c r="K17" s="191">
        <v>0</v>
      </c>
      <c r="L17" s="191">
        <v>148</v>
      </c>
      <c r="M17" s="191">
        <v>0</v>
      </c>
      <c r="N17" s="191">
        <v>0</v>
      </c>
      <c r="O17" s="191">
        <v>0</v>
      </c>
      <c r="P17" s="191">
        <v>4.5999999999999996</v>
      </c>
      <c r="Q17" s="191">
        <v>684.04759999999999</v>
      </c>
      <c r="R17" s="191">
        <v>4.3</v>
      </c>
      <c r="S17" s="191">
        <v>9.9</v>
      </c>
    </row>
    <row r="18" spans="1:19" s="250" customFormat="1" ht="36" customHeight="1">
      <c r="A18" s="189" t="s">
        <v>839</v>
      </c>
      <c r="B18" s="190">
        <f t="shared" si="4"/>
        <v>1651.89</v>
      </c>
      <c r="C18" s="191">
        <f>+C19</f>
        <v>196.1</v>
      </c>
      <c r="D18" s="191">
        <f t="shared" ref="D18:S18" si="5">+D19</f>
        <v>84.46</v>
      </c>
      <c r="E18" s="191">
        <f t="shared" si="5"/>
        <v>54.29</v>
      </c>
      <c r="F18" s="191">
        <f t="shared" si="5"/>
        <v>61.88</v>
      </c>
      <c r="G18" s="191">
        <f t="shared" si="5"/>
        <v>64.33</v>
      </c>
      <c r="H18" s="191">
        <f t="shared" si="5"/>
        <v>205.84</v>
      </c>
      <c r="I18" s="191">
        <f t="shared" si="5"/>
        <v>70.569999999999993</v>
      </c>
      <c r="J18" s="191">
        <f t="shared" si="5"/>
        <v>109.19</v>
      </c>
      <c r="K18" s="191">
        <f t="shared" si="5"/>
        <v>188.03</v>
      </c>
      <c r="L18" s="191">
        <f t="shared" si="5"/>
        <v>50.59</v>
      </c>
      <c r="M18" s="191">
        <f t="shared" si="5"/>
        <v>51.02</v>
      </c>
      <c r="N18" s="191">
        <f t="shared" si="5"/>
        <v>86.47</v>
      </c>
      <c r="O18" s="191">
        <f t="shared" si="5"/>
        <v>52.44</v>
      </c>
      <c r="P18" s="191">
        <f t="shared" si="5"/>
        <v>145.03</v>
      </c>
      <c r="Q18" s="191">
        <f t="shared" si="5"/>
        <v>47.99</v>
      </c>
      <c r="R18" s="191">
        <f t="shared" si="5"/>
        <v>149.51</v>
      </c>
      <c r="S18" s="191">
        <f t="shared" si="5"/>
        <v>34.15</v>
      </c>
    </row>
    <row r="19" spans="1:19" s="250" customFormat="1" ht="36" customHeight="1">
      <c r="A19" s="189" t="s">
        <v>840</v>
      </c>
      <c r="B19" s="190">
        <f t="shared" si="4"/>
        <v>1651.89</v>
      </c>
      <c r="C19" s="191">
        <v>196.1</v>
      </c>
      <c r="D19" s="191">
        <v>84.46</v>
      </c>
      <c r="E19" s="191">
        <v>54.29</v>
      </c>
      <c r="F19" s="191">
        <v>61.88</v>
      </c>
      <c r="G19" s="191">
        <v>64.33</v>
      </c>
      <c r="H19" s="191">
        <v>205.84</v>
      </c>
      <c r="I19" s="191">
        <v>70.569999999999993</v>
      </c>
      <c r="J19" s="191">
        <v>109.19</v>
      </c>
      <c r="K19" s="191">
        <v>188.03</v>
      </c>
      <c r="L19" s="191">
        <v>50.59</v>
      </c>
      <c r="M19" s="191">
        <v>51.02</v>
      </c>
      <c r="N19" s="191">
        <v>86.47</v>
      </c>
      <c r="O19" s="191">
        <v>52.44</v>
      </c>
      <c r="P19" s="191">
        <v>145.03</v>
      </c>
      <c r="Q19" s="191">
        <v>47.99</v>
      </c>
      <c r="R19" s="191">
        <v>149.51</v>
      </c>
      <c r="S19" s="191">
        <v>34.15</v>
      </c>
    </row>
    <row r="20" spans="1:19" s="250" customFormat="1" ht="36" customHeight="1">
      <c r="A20" s="189" t="s">
        <v>841</v>
      </c>
      <c r="B20" s="190">
        <f t="shared" si="4"/>
        <v>2854.35</v>
      </c>
      <c r="C20" s="251">
        <v>0</v>
      </c>
      <c r="D20" s="251">
        <v>0</v>
      </c>
      <c r="E20" s="251">
        <v>0</v>
      </c>
      <c r="F20" s="251">
        <v>260</v>
      </c>
      <c r="G20" s="251">
        <v>260</v>
      </c>
      <c r="H20" s="251">
        <v>345</v>
      </c>
      <c r="I20" s="251">
        <v>100</v>
      </c>
      <c r="J20" s="251">
        <v>93.6</v>
      </c>
      <c r="K20" s="251">
        <v>19.75</v>
      </c>
      <c r="L20" s="251">
        <v>120</v>
      </c>
      <c r="M20" s="251">
        <v>100</v>
      </c>
      <c r="N20" s="251">
        <v>0</v>
      </c>
      <c r="O20" s="251">
        <v>1196</v>
      </c>
      <c r="P20" s="251">
        <v>0</v>
      </c>
      <c r="Q20" s="251">
        <v>0</v>
      </c>
      <c r="R20" s="251">
        <v>0</v>
      </c>
      <c r="S20" s="251">
        <v>360</v>
      </c>
    </row>
    <row r="21" spans="1:19" s="250" customFormat="1" ht="52.5" customHeight="1">
      <c r="A21" s="189" t="s">
        <v>837</v>
      </c>
      <c r="B21" s="190">
        <f t="shared" si="4"/>
        <v>2854.35</v>
      </c>
      <c r="C21" s="251">
        <v>0</v>
      </c>
      <c r="D21" s="251">
        <v>0</v>
      </c>
      <c r="E21" s="251">
        <v>0</v>
      </c>
      <c r="F21" s="251">
        <v>260</v>
      </c>
      <c r="G21" s="251">
        <v>260</v>
      </c>
      <c r="H21" s="251">
        <v>345</v>
      </c>
      <c r="I21" s="251">
        <v>100</v>
      </c>
      <c r="J21" s="251">
        <v>93.6</v>
      </c>
      <c r="K21" s="251">
        <v>19.75</v>
      </c>
      <c r="L21" s="251">
        <v>120</v>
      </c>
      <c r="M21" s="251">
        <v>100</v>
      </c>
      <c r="N21" s="251">
        <v>0</v>
      </c>
      <c r="O21" s="251">
        <v>1196</v>
      </c>
      <c r="P21" s="251">
        <v>0</v>
      </c>
      <c r="Q21" s="251">
        <v>0</v>
      </c>
      <c r="R21" s="251">
        <v>0</v>
      </c>
      <c r="S21" s="251">
        <v>360</v>
      </c>
    </row>
  </sheetData>
  <mergeCells count="3">
    <mergeCell ref="A1:B1"/>
    <mergeCell ref="A2:S4"/>
    <mergeCell ref="O6:S6"/>
  </mergeCells>
  <phoneticPr fontId="50" type="noConversion"/>
  <printOptions horizontalCentered="1"/>
  <pageMargins left="0" right="0" top="0.59027777777777779" bottom="0.98402777777777772" header="0.51180555555555551" footer="0.51180555555555551"/>
  <pageSetup paperSize="9" scale="6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pageSetUpPr fitToPage="1"/>
  </sheetPr>
  <dimension ref="A1:D39"/>
  <sheetViews>
    <sheetView topLeftCell="A25" workbookViewId="0">
      <selection activeCell="I5" sqref="I5"/>
    </sheetView>
  </sheetViews>
  <sheetFormatPr defaultRowHeight="14.25"/>
  <cols>
    <col min="1" max="1" width="9" style="220"/>
    <col min="2" max="2" width="40.125" style="220" customWidth="1"/>
    <col min="3" max="3" width="25.125" style="220" customWidth="1"/>
    <col min="4" max="4" width="11.625" style="220" bestFit="1" customWidth="1"/>
    <col min="5" max="16384" width="9" style="220"/>
  </cols>
  <sheetData>
    <row r="1" spans="1:4" ht="28.5" customHeight="1">
      <c r="A1" s="240" t="s">
        <v>395</v>
      </c>
      <c r="B1" s="337"/>
      <c r="C1" s="337"/>
    </row>
    <row r="2" spans="1:4" s="221" customFormat="1" ht="57.75" customHeight="1">
      <c r="A2" s="351" t="s">
        <v>843</v>
      </c>
      <c r="B2" s="351"/>
      <c r="C2" s="351"/>
    </row>
    <row r="3" spans="1:4" s="236" customFormat="1" ht="36" customHeight="1">
      <c r="C3" s="241" t="s">
        <v>2</v>
      </c>
    </row>
    <row r="4" spans="1:4" s="221" customFormat="1" ht="36.75" customHeight="1">
      <c r="A4" s="59" t="s">
        <v>3</v>
      </c>
      <c r="B4" s="59" t="s">
        <v>372</v>
      </c>
      <c r="C4" s="59" t="s">
        <v>396</v>
      </c>
    </row>
    <row r="5" spans="1:4" s="221" customFormat="1" ht="35.25" customHeight="1">
      <c r="A5" s="79" t="s">
        <v>6</v>
      </c>
      <c r="B5" s="211" t="s">
        <v>7</v>
      </c>
      <c r="C5" s="215">
        <f>+C6+C20</f>
        <v>1110000</v>
      </c>
      <c r="D5" s="242"/>
    </row>
    <row r="6" spans="1:4" s="221" customFormat="1" ht="33.75" customHeight="1">
      <c r="A6" s="63" t="s">
        <v>8</v>
      </c>
      <c r="B6" s="61" t="s">
        <v>9</v>
      </c>
      <c r="C6" s="243">
        <f>SUM(C7:C19)</f>
        <v>759246</v>
      </c>
      <c r="D6" s="242"/>
    </row>
    <row r="7" spans="1:4" s="237" customFormat="1" ht="33.75" customHeight="1">
      <c r="A7" s="61">
        <v>1</v>
      </c>
      <c r="B7" s="81" t="s">
        <v>10</v>
      </c>
      <c r="C7" s="243">
        <v>304952</v>
      </c>
      <c r="D7" s="242"/>
    </row>
    <row r="8" spans="1:4" s="237" customFormat="1" ht="33.75" customHeight="1">
      <c r="A8" s="61">
        <v>2</v>
      </c>
      <c r="B8" s="81" t="s">
        <v>11</v>
      </c>
      <c r="C8" s="243">
        <v>86889</v>
      </c>
      <c r="D8" s="242"/>
    </row>
    <row r="9" spans="1:4" s="237" customFormat="1" ht="33.75" customHeight="1">
      <c r="A9" s="61">
        <v>3</v>
      </c>
      <c r="B9" s="81" t="s">
        <v>12</v>
      </c>
      <c r="C9" s="243">
        <v>44334</v>
      </c>
      <c r="D9" s="242"/>
    </row>
    <row r="10" spans="1:4" s="237" customFormat="1" ht="33.75" customHeight="1">
      <c r="A10" s="61">
        <v>4</v>
      </c>
      <c r="B10" s="81" t="s">
        <v>13</v>
      </c>
      <c r="C10" s="243">
        <v>56</v>
      </c>
      <c r="D10" s="242"/>
    </row>
    <row r="11" spans="1:4" s="237" customFormat="1" ht="33.75" customHeight="1">
      <c r="A11" s="61">
        <v>5</v>
      </c>
      <c r="B11" s="81" t="s">
        <v>14</v>
      </c>
      <c r="C11" s="243">
        <v>42711</v>
      </c>
      <c r="D11" s="242"/>
    </row>
    <row r="12" spans="1:4" s="237" customFormat="1" ht="33.75" customHeight="1">
      <c r="A12" s="61">
        <v>6</v>
      </c>
      <c r="B12" s="81" t="s">
        <v>15</v>
      </c>
      <c r="C12" s="243">
        <v>109243</v>
      </c>
      <c r="D12" s="242"/>
    </row>
    <row r="13" spans="1:4" s="237" customFormat="1" ht="33.75" customHeight="1">
      <c r="A13" s="61">
        <v>7</v>
      </c>
      <c r="B13" s="81" t="s">
        <v>16</v>
      </c>
      <c r="C13" s="243">
        <v>19672</v>
      </c>
      <c r="D13" s="242"/>
    </row>
    <row r="14" spans="1:4" s="237" customFormat="1" ht="33.75" customHeight="1">
      <c r="A14" s="61">
        <v>8</v>
      </c>
      <c r="B14" s="81" t="s">
        <v>17</v>
      </c>
      <c r="C14" s="243">
        <v>50945</v>
      </c>
      <c r="D14" s="242"/>
    </row>
    <row r="15" spans="1:4" s="237" customFormat="1" ht="33.75" customHeight="1">
      <c r="A15" s="61">
        <v>9</v>
      </c>
      <c r="B15" s="81" t="s">
        <v>18</v>
      </c>
      <c r="C15" s="243">
        <v>43938</v>
      </c>
      <c r="D15" s="242"/>
    </row>
    <row r="16" spans="1:4" s="237" customFormat="1" ht="33.75" customHeight="1">
      <c r="A16" s="61">
        <v>10</v>
      </c>
      <c r="B16" s="81" t="s">
        <v>19</v>
      </c>
      <c r="C16" s="243">
        <v>1414</v>
      </c>
      <c r="D16" s="242"/>
    </row>
    <row r="17" spans="1:4" s="237" customFormat="1" ht="33.75" customHeight="1">
      <c r="A17" s="61">
        <v>11</v>
      </c>
      <c r="B17" s="81" t="s">
        <v>20</v>
      </c>
      <c r="C17" s="243">
        <v>42786</v>
      </c>
      <c r="D17" s="242"/>
    </row>
    <row r="18" spans="1:4" s="237" customFormat="1" ht="33.75" customHeight="1">
      <c r="A18" s="61">
        <v>12</v>
      </c>
      <c r="B18" s="81" t="s">
        <v>21</v>
      </c>
      <c r="C18" s="243">
        <v>12029</v>
      </c>
      <c r="D18" s="242"/>
    </row>
    <row r="19" spans="1:4" s="237" customFormat="1" ht="33.75" customHeight="1">
      <c r="A19" s="61">
        <v>13</v>
      </c>
      <c r="B19" s="81" t="s">
        <v>22</v>
      </c>
      <c r="C19" s="243">
        <v>277</v>
      </c>
      <c r="D19" s="242"/>
    </row>
    <row r="20" spans="1:4" s="237" customFormat="1" ht="33.75" customHeight="1">
      <c r="A20" s="61" t="s">
        <v>23</v>
      </c>
      <c r="B20" s="61" t="s">
        <v>24</v>
      </c>
      <c r="C20" s="243">
        <f>SUM(C21:C26)</f>
        <v>350754</v>
      </c>
      <c r="D20" s="242"/>
    </row>
    <row r="21" spans="1:4" s="237" customFormat="1" ht="33.75" customHeight="1">
      <c r="A21" s="61">
        <v>1</v>
      </c>
      <c r="B21" s="81" t="s">
        <v>25</v>
      </c>
      <c r="C21" s="243">
        <v>42311</v>
      </c>
      <c r="D21" s="242"/>
    </row>
    <row r="22" spans="1:4" s="237" customFormat="1" ht="33.75" customHeight="1">
      <c r="A22" s="61">
        <v>2</v>
      </c>
      <c r="B22" s="81" t="s">
        <v>397</v>
      </c>
      <c r="C22" s="243">
        <v>20878</v>
      </c>
      <c r="D22" s="242"/>
    </row>
    <row r="23" spans="1:4" s="237" customFormat="1" ht="33.75" customHeight="1">
      <c r="A23" s="61">
        <v>3</v>
      </c>
      <c r="B23" s="81" t="s">
        <v>27</v>
      </c>
      <c r="C23" s="243">
        <v>26501</v>
      </c>
      <c r="D23" s="242"/>
    </row>
    <row r="24" spans="1:4" s="237" customFormat="1" ht="33.75" customHeight="1">
      <c r="A24" s="61">
        <v>4</v>
      </c>
      <c r="B24" s="244" t="s">
        <v>28</v>
      </c>
      <c r="C24" s="243">
        <v>795</v>
      </c>
      <c r="D24" s="242"/>
    </row>
    <row r="25" spans="1:4" s="237" customFormat="1" ht="33.75" customHeight="1">
      <c r="A25" s="61">
        <v>5</v>
      </c>
      <c r="B25" s="244" t="s">
        <v>29</v>
      </c>
      <c r="C25" s="243">
        <v>260211</v>
      </c>
      <c r="D25" s="242"/>
    </row>
    <row r="26" spans="1:4" s="238" customFormat="1" ht="33.75" customHeight="1">
      <c r="A26" s="61">
        <v>6</v>
      </c>
      <c r="B26" s="244" t="s">
        <v>30</v>
      </c>
      <c r="C26" s="243">
        <v>58</v>
      </c>
      <c r="D26" s="242"/>
    </row>
    <row r="27" spans="1:4" s="238" customFormat="1" ht="33.75" customHeight="1">
      <c r="A27" s="79" t="s">
        <v>31</v>
      </c>
      <c r="B27" s="79" t="s">
        <v>32</v>
      </c>
      <c r="C27" s="80">
        <f>+C28+C29</f>
        <v>230776</v>
      </c>
      <c r="D27" s="242"/>
    </row>
    <row r="28" spans="1:4" s="238" customFormat="1" ht="33.75" customHeight="1">
      <c r="A28" s="61" t="s">
        <v>8</v>
      </c>
      <c r="B28" s="213" t="s">
        <v>33</v>
      </c>
      <c r="C28" s="82">
        <v>118259</v>
      </c>
      <c r="D28" s="245"/>
    </row>
    <row r="29" spans="1:4" s="238" customFormat="1" ht="33.75" customHeight="1">
      <c r="A29" s="61" t="s">
        <v>23</v>
      </c>
      <c r="B29" s="213" t="s">
        <v>398</v>
      </c>
      <c r="C29" s="82">
        <v>112517</v>
      </c>
      <c r="D29" s="242"/>
    </row>
    <row r="30" spans="1:4" s="238" customFormat="1" ht="33.75" customHeight="1">
      <c r="A30" s="79" t="s">
        <v>35</v>
      </c>
      <c r="B30" s="79" t="s">
        <v>818</v>
      </c>
      <c r="C30" s="215">
        <v>32400</v>
      </c>
      <c r="D30" s="246"/>
    </row>
    <row r="31" spans="1:4" s="238" customFormat="1" ht="33.75" customHeight="1">
      <c r="A31" s="79" t="s">
        <v>37</v>
      </c>
      <c r="B31" s="79" t="s">
        <v>399</v>
      </c>
      <c r="C31" s="215">
        <v>233423</v>
      </c>
      <c r="D31" s="246"/>
    </row>
    <row r="32" spans="1:4" s="238" customFormat="1" ht="33.75" customHeight="1">
      <c r="A32" s="79" t="s">
        <v>38</v>
      </c>
      <c r="B32" s="79" t="s">
        <v>400</v>
      </c>
      <c r="C32" s="215">
        <v>136</v>
      </c>
      <c r="D32" s="246"/>
    </row>
    <row r="33" spans="1:4" s="239" customFormat="1" ht="33.75" customHeight="1">
      <c r="A33" s="79" t="s">
        <v>817</v>
      </c>
      <c r="B33" s="79" t="s">
        <v>39</v>
      </c>
      <c r="C33" s="96">
        <v>178692</v>
      </c>
    </row>
    <row r="34" spans="1:4" s="221" customFormat="1" ht="33.75" customHeight="1">
      <c r="A34" s="357" t="s">
        <v>40</v>
      </c>
      <c r="B34" s="357"/>
      <c r="C34" s="247">
        <f>+C5+C27+C31+C32+C33+C30</f>
        <v>1785427</v>
      </c>
      <c r="D34" s="248"/>
    </row>
    <row r="35" spans="1:4" s="239" customFormat="1" ht="13.5" customHeight="1">
      <c r="B35" s="358"/>
      <c r="C35" s="358"/>
    </row>
    <row r="36" spans="1:4">
      <c r="C36" s="249"/>
    </row>
    <row r="37" spans="1:4">
      <c r="C37" s="249"/>
    </row>
    <row r="38" spans="1:4">
      <c r="C38" s="249"/>
    </row>
    <row r="39" spans="1:4">
      <c r="C39" s="249">
        <v>-41392</v>
      </c>
    </row>
  </sheetData>
  <mergeCells count="4">
    <mergeCell ref="B1:C1"/>
    <mergeCell ref="A2:C2"/>
    <mergeCell ref="A34:B34"/>
    <mergeCell ref="B35:C35"/>
  </mergeCells>
  <phoneticPr fontId="49" type="noConversion"/>
  <dataValidations count="1">
    <dataValidation type="whole" allowBlank="1" showInputMessage="1" showErrorMessage="1" error="不得保留小数" sqref="C20:C32">
      <formula1>-800000000000</formula1>
      <formula2>1000000000000</formula2>
    </dataValidation>
  </dataValidations>
  <printOptions horizontalCentered="1"/>
  <pageMargins left="0.78740157480314965" right="0.78740157480314965" top="0.98425196850393715" bottom="0.98425196850393715" header="0.51181102362204722" footer="0.31496062992125984"/>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408"/>
  <sheetViews>
    <sheetView view="pageBreakPreview" zoomScaleNormal="85" zoomScaleSheetLayoutView="100" workbookViewId="0">
      <selection activeCell="E12" sqref="E12"/>
    </sheetView>
  </sheetViews>
  <sheetFormatPr defaultRowHeight="14.25"/>
  <cols>
    <col min="1" max="1" width="11.625" style="224" customWidth="1"/>
    <col min="2" max="2" width="56.375" style="227" customWidth="1"/>
    <col min="3" max="3" width="16.125" style="57" customWidth="1"/>
    <col min="4" max="6" width="9" style="57"/>
    <col min="7" max="7" width="9.5" style="57" bestFit="1" customWidth="1"/>
    <col min="8" max="16384" width="9" style="57"/>
  </cols>
  <sheetData>
    <row r="1" spans="1:8" s="220" customFormat="1" ht="27.75" customHeight="1">
      <c r="A1" s="222" t="s">
        <v>401</v>
      </c>
      <c r="B1" s="223"/>
      <c r="C1" s="224"/>
      <c r="D1" s="57"/>
    </row>
    <row r="2" spans="1:8" s="220" customFormat="1" ht="53.25" customHeight="1">
      <c r="A2" s="359" t="s">
        <v>844</v>
      </c>
      <c r="B2" s="359"/>
      <c r="C2" s="359"/>
      <c r="D2" s="225"/>
    </row>
    <row r="3" spans="1:8" s="220" customFormat="1" ht="33" customHeight="1">
      <c r="A3" s="226"/>
      <c r="B3" s="227"/>
      <c r="C3" s="228" t="s">
        <v>2</v>
      </c>
      <c r="D3" s="57"/>
    </row>
    <row r="4" spans="1:8" s="221" customFormat="1" ht="37.5" customHeight="1">
      <c r="A4" s="60" t="s">
        <v>402</v>
      </c>
      <c r="B4" s="60" t="s">
        <v>403</v>
      </c>
      <c r="C4" s="59" t="s">
        <v>396</v>
      </c>
    </row>
    <row r="5" spans="1:8" s="55" customFormat="1" ht="30.75" customHeight="1">
      <c r="A5" s="343" t="s">
        <v>43</v>
      </c>
      <c r="B5" s="344"/>
      <c r="C5" s="205">
        <v>1609241</v>
      </c>
    </row>
    <row r="6" spans="1:8" s="220" customFormat="1" ht="30.75" customHeight="1">
      <c r="A6" s="204">
        <v>201</v>
      </c>
      <c r="B6" s="229" t="s">
        <v>44</v>
      </c>
      <c r="C6" s="230">
        <f>+C7+C11+C14+C20+C22+C25+C29+C31+C35+C39+C41+C43+C46+C50+C53+C56+C60+C65+C73+C75+C77</f>
        <v>238193</v>
      </c>
      <c r="D6" s="231"/>
      <c r="E6" s="231"/>
      <c r="F6" s="231"/>
      <c r="H6" s="231"/>
    </row>
    <row r="7" spans="1:8" s="220" customFormat="1" ht="30.75" customHeight="1">
      <c r="A7" s="204">
        <v>20101</v>
      </c>
      <c r="B7" s="229" t="s">
        <v>45</v>
      </c>
      <c r="C7" s="230">
        <f>+C8+C9+C10</f>
        <v>1704</v>
      </c>
      <c r="D7" s="231"/>
      <c r="E7" s="231"/>
      <c r="F7" s="231"/>
      <c r="G7" s="231"/>
      <c r="H7" s="231"/>
    </row>
    <row r="8" spans="1:8" s="220" customFormat="1" ht="30.75" customHeight="1">
      <c r="A8" s="204">
        <v>2010101</v>
      </c>
      <c r="B8" s="229" t="s">
        <v>46</v>
      </c>
      <c r="C8" s="230">
        <f>1397-20</f>
        <v>1377</v>
      </c>
      <c r="D8" s="231"/>
      <c r="E8" s="231"/>
      <c r="H8" s="231"/>
    </row>
    <row r="9" spans="1:8" s="220" customFormat="1" ht="30.75" customHeight="1">
      <c r="A9" s="204">
        <v>2010104</v>
      </c>
      <c r="B9" s="229" t="s">
        <v>984</v>
      </c>
      <c r="C9" s="230">
        <v>260</v>
      </c>
      <c r="D9" s="231"/>
      <c r="E9" s="231"/>
      <c r="H9" s="231"/>
    </row>
    <row r="10" spans="1:8" s="220" customFormat="1" ht="30.75" customHeight="1">
      <c r="A10" s="204">
        <v>2010108</v>
      </c>
      <c r="B10" s="229" t="s">
        <v>985</v>
      </c>
      <c r="C10" s="230">
        <v>67</v>
      </c>
      <c r="D10" s="231"/>
      <c r="E10" s="231"/>
      <c r="H10" s="231"/>
    </row>
    <row r="11" spans="1:8" s="220" customFormat="1" ht="30.75" customHeight="1">
      <c r="A11" s="204">
        <v>20102</v>
      </c>
      <c r="B11" s="229" t="s">
        <v>48</v>
      </c>
      <c r="C11" s="230">
        <f>+C12+C13</f>
        <v>1372</v>
      </c>
      <c r="D11" s="231"/>
      <c r="E11" s="231"/>
      <c r="H11" s="231"/>
    </row>
    <row r="12" spans="1:8" s="220" customFormat="1" ht="30.75" customHeight="1">
      <c r="A12" s="204">
        <v>2010201</v>
      </c>
      <c r="B12" s="229" t="s">
        <v>46</v>
      </c>
      <c r="C12" s="230">
        <v>1220</v>
      </c>
      <c r="D12" s="231"/>
      <c r="E12" s="231"/>
      <c r="H12" s="231"/>
    </row>
    <row r="13" spans="1:8" s="220" customFormat="1" ht="30.75" customHeight="1">
      <c r="A13" s="204">
        <v>2010299</v>
      </c>
      <c r="B13" s="229" t="s">
        <v>49</v>
      </c>
      <c r="C13" s="230">
        <v>152</v>
      </c>
      <c r="D13" s="231"/>
      <c r="E13" s="231"/>
      <c r="H13" s="231"/>
    </row>
    <row r="14" spans="1:8" s="220" customFormat="1" ht="30.75" customHeight="1">
      <c r="A14" s="204">
        <v>20103</v>
      </c>
      <c r="B14" s="229" t="s">
        <v>50</v>
      </c>
      <c r="C14" s="230">
        <f>+C15+C16+C17+C18+C19</f>
        <v>122595</v>
      </c>
      <c r="D14" s="231"/>
      <c r="E14" s="231"/>
      <c r="H14" s="231"/>
    </row>
    <row r="15" spans="1:8" s="220" customFormat="1" ht="30.75" customHeight="1">
      <c r="A15" s="204">
        <v>2010301</v>
      </c>
      <c r="B15" s="229" t="s">
        <v>46</v>
      </c>
      <c r="C15" s="230">
        <v>98778</v>
      </c>
      <c r="D15" s="231"/>
      <c r="E15" s="231"/>
      <c r="H15" s="231"/>
    </row>
    <row r="16" spans="1:8" s="220" customFormat="1" ht="30.75" customHeight="1">
      <c r="A16" s="204">
        <v>2010302</v>
      </c>
      <c r="B16" s="229" t="s">
        <v>51</v>
      </c>
      <c r="C16" s="230">
        <v>269</v>
      </c>
      <c r="D16" s="231"/>
      <c r="E16" s="231"/>
      <c r="H16" s="231"/>
    </row>
    <row r="17" spans="1:8" s="220" customFormat="1" ht="30.75" customHeight="1">
      <c r="A17" s="204">
        <v>2010303</v>
      </c>
      <c r="B17" s="229" t="s">
        <v>52</v>
      </c>
      <c r="C17" s="230">
        <v>16483</v>
      </c>
      <c r="D17" s="231"/>
      <c r="E17" s="231"/>
      <c r="H17" s="231"/>
    </row>
    <row r="18" spans="1:8" s="220" customFormat="1" ht="30.75" customHeight="1">
      <c r="A18" s="204">
        <v>2010350</v>
      </c>
      <c r="B18" s="229" t="s">
        <v>53</v>
      </c>
      <c r="C18" s="230">
        <v>7026</v>
      </c>
      <c r="D18" s="231"/>
      <c r="E18" s="231"/>
      <c r="H18" s="231"/>
    </row>
    <row r="19" spans="1:8" s="220" customFormat="1" ht="30.75" customHeight="1">
      <c r="A19" s="204">
        <v>2010399</v>
      </c>
      <c r="B19" s="229" t="s">
        <v>54</v>
      </c>
      <c r="C19" s="230">
        <v>39</v>
      </c>
      <c r="D19" s="231"/>
      <c r="E19" s="231"/>
      <c r="H19" s="231"/>
    </row>
    <row r="20" spans="1:8" s="220" customFormat="1" ht="30.75" customHeight="1">
      <c r="A20" s="204">
        <v>20104</v>
      </c>
      <c r="B20" s="229" t="s">
        <v>55</v>
      </c>
      <c r="C20" s="230">
        <f>+C21</f>
        <v>2962</v>
      </c>
      <c r="D20" s="231"/>
      <c r="E20" s="231"/>
      <c r="H20" s="231"/>
    </row>
    <row r="21" spans="1:8" s="220" customFormat="1" ht="30.75" customHeight="1">
      <c r="A21" s="204">
        <v>2010401</v>
      </c>
      <c r="B21" s="229" t="s">
        <v>46</v>
      </c>
      <c r="C21" s="230">
        <v>2962</v>
      </c>
      <c r="D21" s="231"/>
      <c r="E21" s="231"/>
      <c r="H21" s="231"/>
    </row>
    <row r="22" spans="1:8" s="220" customFormat="1" ht="30.75" customHeight="1">
      <c r="A22" s="204">
        <v>20105</v>
      </c>
      <c r="B22" s="229" t="s">
        <v>56</v>
      </c>
      <c r="C22" s="230">
        <f>+C23+C24</f>
        <v>1114</v>
      </c>
      <c r="D22" s="231"/>
      <c r="E22" s="231"/>
      <c r="H22" s="231"/>
    </row>
    <row r="23" spans="1:8" s="220" customFormat="1" ht="30.75" customHeight="1">
      <c r="A23" s="204">
        <v>2010501</v>
      </c>
      <c r="B23" s="229" t="s">
        <v>46</v>
      </c>
      <c r="C23" s="230">
        <v>947</v>
      </c>
      <c r="D23" s="231"/>
      <c r="E23" s="231"/>
      <c r="H23" s="231"/>
    </row>
    <row r="24" spans="1:8" s="220" customFormat="1" ht="30.75" customHeight="1">
      <c r="A24" s="204">
        <v>2010505</v>
      </c>
      <c r="B24" s="229" t="s">
        <v>57</v>
      </c>
      <c r="C24" s="230">
        <v>167</v>
      </c>
      <c r="D24" s="231"/>
      <c r="E24" s="231"/>
      <c r="H24" s="231"/>
    </row>
    <row r="25" spans="1:8" s="220" customFormat="1" ht="30.75" customHeight="1">
      <c r="A25" s="204">
        <v>20106</v>
      </c>
      <c r="B25" s="229" t="s">
        <v>59</v>
      </c>
      <c r="C25" s="230">
        <f>+C26+C27+C28</f>
        <v>3479</v>
      </c>
      <c r="D25" s="231"/>
      <c r="E25" s="231"/>
      <c r="H25" s="231"/>
    </row>
    <row r="26" spans="1:8" s="220" customFormat="1" ht="30.75" customHeight="1">
      <c r="A26" s="204">
        <v>2010601</v>
      </c>
      <c r="B26" s="229" t="s">
        <v>46</v>
      </c>
      <c r="C26" s="230">
        <v>3192</v>
      </c>
      <c r="D26" s="231"/>
      <c r="E26" s="231"/>
      <c r="H26" s="231"/>
    </row>
    <row r="27" spans="1:8" s="220" customFormat="1" ht="30.75" customHeight="1">
      <c r="A27" s="204">
        <v>2010650</v>
      </c>
      <c r="B27" s="229" t="s">
        <v>53</v>
      </c>
      <c r="C27" s="230">
        <v>91</v>
      </c>
      <c r="D27" s="231"/>
      <c r="E27" s="231"/>
      <c r="H27" s="231"/>
    </row>
    <row r="28" spans="1:8" s="220" customFormat="1" ht="30.75" customHeight="1">
      <c r="A28" s="204">
        <v>2010699</v>
      </c>
      <c r="B28" s="229" t="s">
        <v>60</v>
      </c>
      <c r="C28" s="230">
        <v>196</v>
      </c>
      <c r="D28" s="231"/>
      <c r="E28" s="231"/>
      <c r="H28" s="231"/>
    </row>
    <row r="29" spans="1:8" s="220" customFormat="1" ht="30.75" customHeight="1">
      <c r="A29" s="204">
        <v>20108</v>
      </c>
      <c r="B29" s="229" t="s">
        <v>61</v>
      </c>
      <c r="C29" s="230">
        <f>+C30</f>
        <v>1392</v>
      </c>
      <c r="D29" s="231"/>
      <c r="E29" s="231"/>
      <c r="H29" s="231"/>
    </row>
    <row r="30" spans="1:8" s="220" customFormat="1" ht="30.75" customHeight="1">
      <c r="A30" s="204">
        <v>2010801</v>
      </c>
      <c r="B30" s="229" t="s">
        <v>46</v>
      </c>
      <c r="C30" s="230">
        <v>1392</v>
      </c>
      <c r="D30" s="231"/>
      <c r="E30" s="231"/>
      <c r="H30" s="231"/>
    </row>
    <row r="31" spans="1:8" s="220" customFormat="1" ht="30.75" customHeight="1">
      <c r="A31" s="204">
        <v>20111</v>
      </c>
      <c r="B31" s="229" t="s">
        <v>62</v>
      </c>
      <c r="C31" s="230">
        <f>+C32+C33+C34</f>
        <v>3608</v>
      </c>
      <c r="D31" s="231"/>
      <c r="E31" s="231"/>
      <c r="H31" s="231"/>
    </row>
    <row r="32" spans="1:8" s="220" customFormat="1" ht="30.75" customHeight="1">
      <c r="A32" s="204">
        <v>2011101</v>
      </c>
      <c r="B32" s="229" t="s">
        <v>46</v>
      </c>
      <c r="C32" s="230">
        <v>3014</v>
      </c>
      <c r="D32" s="231"/>
      <c r="E32" s="231"/>
      <c r="H32" s="231"/>
    </row>
    <row r="33" spans="1:8" s="220" customFormat="1" ht="30.75" customHeight="1">
      <c r="A33" s="204">
        <v>2011102</v>
      </c>
      <c r="B33" s="229" t="s">
        <v>51</v>
      </c>
      <c r="C33" s="230">
        <v>205</v>
      </c>
      <c r="D33" s="231"/>
      <c r="E33" s="231"/>
      <c r="H33" s="231"/>
    </row>
    <row r="34" spans="1:8" s="220" customFormat="1" ht="30.75" customHeight="1">
      <c r="A34" s="204">
        <v>2011199</v>
      </c>
      <c r="B34" s="229" t="s">
        <v>63</v>
      </c>
      <c r="C34" s="230">
        <v>389</v>
      </c>
      <c r="D34" s="231"/>
      <c r="E34" s="231"/>
      <c r="H34" s="231"/>
    </row>
    <row r="35" spans="1:8" s="220" customFormat="1" ht="30.75" customHeight="1">
      <c r="A35" s="204">
        <v>20113</v>
      </c>
      <c r="B35" s="229" t="s">
        <v>64</v>
      </c>
      <c r="C35" s="230">
        <f>+C36+C37+C38</f>
        <v>7386</v>
      </c>
      <c r="D35" s="231"/>
      <c r="E35" s="231"/>
      <c r="H35" s="231"/>
    </row>
    <row r="36" spans="1:8" s="220" customFormat="1" ht="30.75" customHeight="1">
      <c r="A36" s="204">
        <v>2011301</v>
      </c>
      <c r="B36" s="229" t="s">
        <v>46</v>
      </c>
      <c r="C36" s="230">
        <v>1861</v>
      </c>
      <c r="D36" s="231"/>
      <c r="E36" s="231"/>
      <c r="H36" s="231"/>
    </row>
    <row r="37" spans="1:8" s="220" customFormat="1" ht="30.75" customHeight="1">
      <c r="A37" s="204">
        <v>2011308</v>
      </c>
      <c r="B37" s="229" t="s">
        <v>65</v>
      </c>
      <c r="C37" s="230">
        <v>874</v>
      </c>
      <c r="D37" s="231"/>
      <c r="E37" s="231"/>
      <c r="H37" s="231"/>
    </row>
    <row r="38" spans="1:8" s="220" customFormat="1" ht="30.75" customHeight="1">
      <c r="A38" s="204">
        <v>2011399</v>
      </c>
      <c r="B38" s="229" t="s">
        <v>66</v>
      </c>
      <c r="C38" s="230">
        <v>4651</v>
      </c>
      <c r="D38" s="231"/>
      <c r="E38" s="231"/>
      <c r="H38" s="231"/>
    </row>
    <row r="39" spans="1:8" s="220" customFormat="1" ht="30.75" customHeight="1">
      <c r="A39" s="204">
        <v>20126</v>
      </c>
      <c r="B39" s="229" t="s">
        <v>67</v>
      </c>
      <c r="C39" s="230">
        <f>+C40</f>
        <v>456</v>
      </c>
      <c r="D39" s="231"/>
      <c r="E39" s="231"/>
      <c r="H39" s="231"/>
    </row>
    <row r="40" spans="1:8" s="220" customFormat="1" ht="30.75" customHeight="1">
      <c r="A40" s="204">
        <v>2012604</v>
      </c>
      <c r="B40" s="229" t="s">
        <v>68</v>
      </c>
      <c r="C40" s="230">
        <v>456</v>
      </c>
      <c r="D40" s="231"/>
      <c r="E40" s="231"/>
      <c r="H40" s="231"/>
    </row>
    <row r="41" spans="1:8" s="220" customFormat="1" ht="30.75" customHeight="1">
      <c r="A41" s="204">
        <v>20128</v>
      </c>
      <c r="B41" s="229" t="s">
        <v>69</v>
      </c>
      <c r="C41" s="230">
        <f>+C42</f>
        <v>271</v>
      </c>
      <c r="D41" s="231"/>
      <c r="E41" s="231"/>
      <c r="H41" s="231"/>
    </row>
    <row r="42" spans="1:8" s="220" customFormat="1" ht="30.75" customHeight="1">
      <c r="A42" s="204">
        <v>2012801</v>
      </c>
      <c r="B42" s="229" t="s">
        <v>46</v>
      </c>
      <c r="C42" s="230">
        <v>271</v>
      </c>
      <c r="D42" s="231"/>
      <c r="E42" s="231"/>
      <c r="H42" s="231"/>
    </row>
    <row r="43" spans="1:8" s="220" customFormat="1" ht="30.75" customHeight="1">
      <c r="A43" s="204">
        <v>20129</v>
      </c>
      <c r="B43" s="229" t="s">
        <v>70</v>
      </c>
      <c r="C43" s="230">
        <f>+C44+C45</f>
        <v>1467</v>
      </c>
      <c r="D43" s="231"/>
      <c r="E43" s="231"/>
      <c r="H43" s="231"/>
    </row>
    <row r="44" spans="1:8" s="220" customFormat="1" ht="30.75" customHeight="1">
      <c r="A44" s="204">
        <v>2012901</v>
      </c>
      <c r="B44" s="229" t="s">
        <v>46</v>
      </c>
      <c r="C44" s="230">
        <v>577</v>
      </c>
      <c r="D44" s="231"/>
      <c r="E44" s="231"/>
      <c r="H44" s="231"/>
    </row>
    <row r="45" spans="1:8" s="220" customFormat="1" ht="30.75" customHeight="1">
      <c r="A45" s="204">
        <v>2012906</v>
      </c>
      <c r="B45" s="229" t="s">
        <v>71</v>
      </c>
      <c r="C45" s="230">
        <v>890</v>
      </c>
      <c r="D45" s="231"/>
      <c r="E45" s="231"/>
      <c r="H45" s="231"/>
    </row>
    <row r="46" spans="1:8" s="220" customFormat="1" ht="30.75" customHeight="1">
      <c r="A46" s="204">
        <v>20131</v>
      </c>
      <c r="B46" s="229" t="s">
        <v>72</v>
      </c>
      <c r="C46" s="230">
        <f>+C47+C48+C49</f>
        <v>2216</v>
      </c>
      <c r="D46" s="231"/>
      <c r="E46" s="231"/>
      <c r="H46" s="231"/>
    </row>
    <row r="47" spans="1:8" s="220" customFormat="1" ht="30.75" customHeight="1">
      <c r="A47" s="204">
        <v>2013101</v>
      </c>
      <c r="B47" s="229" t="s">
        <v>46</v>
      </c>
      <c r="C47" s="230">
        <v>1554</v>
      </c>
      <c r="D47" s="231"/>
      <c r="E47" s="231"/>
      <c r="H47" s="231"/>
    </row>
    <row r="48" spans="1:8" s="220" customFormat="1" ht="30.75" customHeight="1">
      <c r="A48" s="204">
        <v>2013105</v>
      </c>
      <c r="B48" s="229" t="s">
        <v>404</v>
      </c>
      <c r="C48" s="230">
        <v>259</v>
      </c>
      <c r="D48" s="231"/>
      <c r="E48" s="231"/>
      <c r="H48" s="231"/>
    </row>
    <row r="49" spans="1:8" s="220" customFormat="1" ht="30.75" customHeight="1">
      <c r="A49" s="204">
        <v>2013150</v>
      </c>
      <c r="B49" s="229" t="s">
        <v>53</v>
      </c>
      <c r="C49" s="230">
        <v>403</v>
      </c>
      <c r="D49" s="231"/>
      <c r="E49" s="231"/>
      <c r="H49" s="231"/>
    </row>
    <row r="50" spans="1:8" s="220" customFormat="1" ht="30.75" customHeight="1">
      <c r="A50" s="204">
        <v>20132</v>
      </c>
      <c r="B50" s="229" t="s">
        <v>73</v>
      </c>
      <c r="C50" s="230">
        <f>+C51+C52</f>
        <v>6034</v>
      </c>
      <c r="D50" s="231"/>
      <c r="E50" s="231"/>
      <c r="H50" s="231"/>
    </row>
    <row r="51" spans="1:8" s="220" customFormat="1" ht="30.75" customHeight="1">
      <c r="A51" s="204">
        <v>2013201</v>
      </c>
      <c r="B51" s="229" t="s">
        <v>46</v>
      </c>
      <c r="C51" s="230">
        <v>1300</v>
      </c>
      <c r="D51" s="231"/>
      <c r="E51" s="231"/>
      <c r="H51" s="231"/>
    </row>
    <row r="52" spans="1:8" s="220" customFormat="1" ht="30.75" customHeight="1">
      <c r="A52" s="204">
        <v>2013299</v>
      </c>
      <c r="B52" s="229" t="s">
        <v>74</v>
      </c>
      <c r="C52" s="230">
        <f>2078+2656</f>
        <v>4734</v>
      </c>
      <c r="D52" s="231"/>
      <c r="E52" s="231"/>
      <c r="H52" s="231"/>
    </row>
    <row r="53" spans="1:8" s="220" customFormat="1" ht="30.75" customHeight="1">
      <c r="A53" s="204">
        <v>20133</v>
      </c>
      <c r="B53" s="229" t="s">
        <v>75</v>
      </c>
      <c r="C53" s="230">
        <f>+C54+C55</f>
        <v>2686</v>
      </c>
      <c r="D53" s="231"/>
      <c r="E53" s="231"/>
      <c r="H53" s="231"/>
    </row>
    <row r="54" spans="1:8" s="220" customFormat="1" ht="30.75" customHeight="1">
      <c r="A54" s="204">
        <v>2013301</v>
      </c>
      <c r="B54" s="229" t="s">
        <v>46</v>
      </c>
      <c r="C54" s="230">
        <v>1191</v>
      </c>
      <c r="D54" s="231"/>
      <c r="E54" s="231"/>
      <c r="H54" s="231"/>
    </row>
    <row r="55" spans="1:8" s="220" customFormat="1" ht="30.75" customHeight="1">
      <c r="A55" s="204">
        <v>2013399</v>
      </c>
      <c r="B55" s="229" t="s">
        <v>76</v>
      </c>
      <c r="C55" s="230">
        <f>125+1370</f>
        <v>1495</v>
      </c>
      <c r="D55" s="231"/>
      <c r="E55" s="231"/>
      <c r="H55" s="231"/>
    </row>
    <row r="56" spans="1:8" s="220" customFormat="1" ht="30.75" customHeight="1">
      <c r="A56" s="204">
        <v>20134</v>
      </c>
      <c r="B56" s="229" t="s">
        <v>77</v>
      </c>
      <c r="C56" s="230">
        <f>+C57+C58+C59</f>
        <v>694</v>
      </c>
      <c r="D56" s="231"/>
      <c r="E56" s="231"/>
      <c r="H56" s="231"/>
    </row>
    <row r="57" spans="1:8" s="220" customFormat="1" ht="30.75" customHeight="1">
      <c r="A57" s="204">
        <v>2013401</v>
      </c>
      <c r="B57" s="229" t="s">
        <v>46</v>
      </c>
      <c r="C57" s="230">
        <v>664</v>
      </c>
      <c r="D57" s="231"/>
      <c r="E57" s="231"/>
      <c r="H57" s="231"/>
    </row>
    <row r="58" spans="1:8" s="220" customFormat="1" ht="30.75" customHeight="1">
      <c r="A58" s="204">
        <v>2013404</v>
      </c>
      <c r="B58" s="229" t="s">
        <v>986</v>
      </c>
      <c r="C58" s="230">
        <v>10</v>
      </c>
      <c r="D58" s="231"/>
      <c r="E58" s="231"/>
      <c r="H58" s="231"/>
    </row>
    <row r="59" spans="1:8" s="220" customFormat="1" ht="30.75" customHeight="1">
      <c r="A59" s="204">
        <v>2013499</v>
      </c>
      <c r="B59" s="229" t="s">
        <v>987</v>
      </c>
      <c r="C59" s="230">
        <v>20</v>
      </c>
      <c r="D59" s="231"/>
      <c r="E59" s="231"/>
      <c r="H59" s="231"/>
    </row>
    <row r="60" spans="1:8" s="220" customFormat="1" ht="30.75" customHeight="1">
      <c r="A60" s="204">
        <v>20136</v>
      </c>
      <c r="B60" s="229" t="s">
        <v>78</v>
      </c>
      <c r="C60" s="230">
        <f>+C61+C62+C63+C64</f>
        <v>3210</v>
      </c>
      <c r="D60" s="231"/>
      <c r="E60" s="231"/>
      <c r="H60" s="231"/>
    </row>
    <row r="61" spans="1:8" s="220" customFormat="1" ht="30.75" customHeight="1">
      <c r="A61" s="204">
        <v>2013601</v>
      </c>
      <c r="B61" s="229" t="s">
        <v>46</v>
      </c>
      <c r="C61" s="230">
        <v>1825</v>
      </c>
      <c r="D61" s="231"/>
      <c r="E61" s="231"/>
      <c r="H61" s="231"/>
    </row>
    <row r="62" spans="1:8" s="220" customFormat="1" ht="30.75" customHeight="1">
      <c r="A62" s="204">
        <v>2013602</v>
      </c>
      <c r="B62" s="229" t="s">
        <v>51</v>
      </c>
      <c r="C62" s="230">
        <v>72</v>
      </c>
      <c r="D62" s="231"/>
      <c r="E62" s="231"/>
      <c r="H62" s="231"/>
    </row>
    <row r="63" spans="1:8" s="220" customFormat="1" ht="30.75" customHeight="1">
      <c r="A63" s="204">
        <v>2013650</v>
      </c>
      <c r="B63" s="229" t="s">
        <v>53</v>
      </c>
      <c r="C63" s="230">
        <v>336</v>
      </c>
      <c r="D63" s="231"/>
      <c r="E63" s="231"/>
      <c r="H63" s="231"/>
    </row>
    <row r="64" spans="1:8" s="220" customFormat="1" ht="30.75" customHeight="1">
      <c r="A64" s="204">
        <v>2013699</v>
      </c>
      <c r="B64" s="229" t="s">
        <v>79</v>
      </c>
      <c r="C64" s="230">
        <v>977</v>
      </c>
      <c r="D64" s="231"/>
      <c r="E64" s="231"/>
      <c r="H64" s="231"/>
    </row>
    <row r="65" spans="1:8" s="220" customFormat="1" ht="30.75" customHeight="1">
      <c r="A65" s="204">
        <v>20138</v>
      </c>
      <c r="B65" s="229" t="s">
        <v>80</v>
      </c>
      <c r="C65" s="230">
        <f>+C66+C67+C68+C69+C70+C71+C72</f>
        <v>8485</v>
      </c>
      <c r="D65" s="231"/>
      <c r="E65" s="231"/>
      <c r="H65" s="231"/>
    </row>
    <row r="66" spans="1:8" s="220" customFormat="1" ht="30.75" customHeight="1">
      <c r="A66" s="204">
        <v>2013801</v>
      </c>
      <c r="B66" s="229" t="s">
        <v>46</v>
      </c>
      <c r="C66" s="230">
        <v>6484</v>
      </c>
      <c r="D66" s="231"/>
      <c r="E66" s="231"/>
      <c r="H66" s="231"/>
    </row>
    <row r="67" spans="1:8" s="220" customFormat="1" ht="30.75" customHeight="1">
      <c r="A67" s="204">
        <v>2013805</v>
      </c>
      <c r="B67" s="229" t="s">
        <v>81</v>
      </c>
      <c r="C67" s="230">
        <v>37</v>
      </c>
      <c r="D67" s="231"/>
      <c r="E67" s="231"/>
      <c r="H67" s="231"/>
    </row>
    <row r="68" spans="1:8" s="220" customFormat="1" ht="30.75" customHeight="1">
      <c r="A68" s="204">
        <v>2013808</v>
      </c>
      <c r="B68" s="229" t="s">
        <v>405</v>
      </c>
      <c r="C68" s="230">
        <v>44</v>
      </c>
      <c r="D68" s="231"/>
      <c r="E68" s="231"/>
      <c r="H68" s="231"/>
    </row>
    <row r="69" spans="1:8" s="220" customFormat="1" ht="30.75" customHeight="1">
      <c r="A69" s="204">
        <v>2013810</v>
      </c>
      <c r="B69" s="229" t="s">
        <v>406</v>
      </c>
      <c r="C69" s="230">
        <v>28</v>
      </c>
      <c r="D69" s="231"/>
      <c r="E69" s="231"/>
      <c r="H69" s="231"/>
    </row>
    <row r="70" spans="1:8" s="220" customFormat="1" ht="30.75" customHeight="1">
      <c r="A70" s="204">
        <v>2013816</v>
      </c>
      <c r="B70" s="229" t="s">
        <v>988</v>
      </c>
      <c r="C70" s="230">
        <v>250</v>
      </c>
      <c r="D70" s="231"/>
      <c r="E70" s="231"/>
      <c r="H70" s="231"/>
    </row>
    <row r="71" spans="1:8" s="220" customFormat="1" ht="30.75" customHeight="1">
      <c r="A71" s="204">
        <v>2013850</v>
      </c>
      <c r="B71" s="229" t="s">
        <v>53</v>
      </c>
      <c r="C71" s="230">
        <v>1449</v>
      </c>
      <c r="D71" s="231"/>
      <c r="E71" s="231"/>
      <c r="H71" s="231"/>
    </row>
    <row r="72" spans="1:8" s="220" customFormat="1" ht="30.75" customHeight="1">
      <c r="A72" s="204">
        <v>2013899</v>
      </c>
      <c r="B72" s="229" t="s">
        <v>83</v>
      </c>
      <c r="C72" s="230">
        <v>193</v>
      </c>
      <c r="D72" s="231"/>
      <c r="E72" s="231"/>
      <c r="H72" s="231"/>
    </row>
    <row r="73" spans="1:8" s="220" customFormat="1" ht="30.75" customHeight="1">
      <c r="A73" s="204">
        <v>20139</v>
      </c>
      <c r="B73" s="229" t="s">
        <v>989</v>
      </c>
      <c r="C73" s="230">
        <f>+C74</f>
        <v>886</v>
      </c>
      <c r="D73" s="231"/>
      <c r="E73" s="231"/>
      <c r="H73" s="231"/>
    </row>
    <row r="74" spans="1:8" s="220" customFormat="1" ht="30.75" customHeight="1">
      <c r="A74" s="204">
        <v>2013901</v>
      </c>
      <c r="B74" s="229" t="s">
        <v>46</v>
      </c>
      <c r="C74" s="230">
        <v>886</v>
      </c>
      <c r="D74" s="231"/>
      <c r="E74" s="231"/>
      <c r="H74" s="231"/>
    </row>
    <row r="75" spans="1:8" s="220" customFormat="1" ht="30.75" customHeight="1">
      <c r="A75" s="204">
        <v>20140</v>
      </c>
      <c r="B75" s="229" t="s">
        <v>85</v>
      </c>
      <c r="C75" s="230">
        <f>+C76</f>
        <v>2043</v>
      </c>
      <c r="D75" s="231"/>
      <c r="E75" s="231"/>
      <c r="H75" s="231"/>
    </row>
    <row r="76" spans="1:8" s="220" customFormat="1" ht="30.75" customHeight="1">
      <c r="A76" s="204">
        <v>2014001</v>
      </c>
      <c r="B76" s="229" t="s">
        <v>46</v>
      </c>
      <c r="C76" s="230">
        <v>2043</v>
      </c>
      <c r="D76" s="231"/>
      <c r="E76" s="231"/>
      <c r="H76" s="231"/>
    </row>
    <row r="77" spans="1:8" s="220" customFormat="1" ht="30.75" customHeight="1">
      <c r="A77" s="204">
        <v>20199</v>
      </c>
      <c r="B77" s="229" t="s">
        <v>87</v>
      </c>
      <c r="C77" s="230">
        <f>+C78</f>
        <v>64133</v>
      </c>
      <c r="D77" s="231"/>
      <c r="E77" s="231"/>
      <c r="H77" s="231"/>
    </row>
    <row r="78" spans="1:8" s="220" customFormat="1" ht="30.75" customHeight="1">
      <c r="A78" s="204">
        <v>2019999</v>
      </c>
      <c r="B78" s="229" t="s">
        <v>88</v>
      </c>
      <c r="C78" s="230">
        <f>1+64132</f>
        <v>64133</v>
      </c>
      <c r="D78" s="231"/>
      <c r="E78" s="231"/>
      <c r="H78" s="231"/>
    </row>
    <row r="79" spans="1:8" s="220" customFormat="1" ht="30.75" customHeight="1">
      <c r="A79" s="204">
        <v>203</v>
      </c>
      <c r="B79" s="229" t="s">
        <v>89</v>
      </c>
      <c r="C79" s="230">
        <f>+C80</f>
        <v>435</v>
      </c>
      <c r="D79" s="231"/>
      <c r="E79" s="231"/>
      <c r="H79" s="231"/>
    </row>
    <row r="80" spans="1:8" s="220" customFormat="1" ht="30.75" customHeight="1">
      <c r="A80" s="204">
        <v>20306</v>
      </c>
      <c r="B80" s="229" t="s">
        <v>90</v>
      </c>
      <c r="C80" s="230">
        <f>+C81+C82</f>
        <v>435</v>
      </c>
      <c r="D80" s="231"/>
      <c r="E80" s="231"/>
      <c r="H80" s="231"/>
    </row>
    <row r="81" spans="1:8" s="220" customFormat="1" ht="30.75" customHeight="1">
      <c r="A81" s="204">
        <v>2030601</v>
      </c>
      <c r="B81" s="229" t="s">
        <v>91</v>
      </c>
      <c r="C81" s="230">
        <v>331</v>
      </c>
      <c r="D81" s="231"/>
      <c r="E81" s="231"/>
      <c r="H81" s="231"/>
    </row>
    <row r="82" spans="1:8" s="220" customFormat="1" ht="30.75" customHeight="1">
      <c r="A82" s="204">
        <v>2030607</v>
      </c>
      <c r="B82" s="229" t="s">
        <v>407</v>
      </c>
      <c r="C82" s="230">
        <v>104</v>
      </c>
      <c r="D82" s="231"/>
      <c r="E82" s="231"/>
      <c r="H82" s="231"/>
    </row>
    <row r="83" spans="1:8" s="220" customFormat="1" ht="30.75" customHeight="1">
      <c r="A83" s="204">
        <v>204</v>
      </c>
      <c r="B83" s="229" t="s">
        <v>92</v>
      </c>
      <c r="C83" s="230">
        <f>+C84+C88+C93+C96+C101</f>
        <v>26454</v>
      </c>
      <c r="D83" s="231"/>
      <c r="E83" s="231"/>
      <c r="H83" s="231"/>
    </row>
    <row r="84" spans="1:8" s="220" customFormat="1" ht="30.75" customHeight="1">
      <c r="A84" s="204">
        <v>20402</v>
      </c>
      <c r="B84" s="229" t="s">
        <v>93</v>
      </c>
      <c r="C84" s="230">
        <f>+C85+C86+C87</f>
        <v>15646</v>
      </c>
      <c r="D84" s="231"/>
      <c r="E84" s="231"/>
      <c r="H84" s="231"/>
    </row>
    <row r="85" spans="1:8" s="220" customFormat="1" ht="30.75" customHeight="1">
      <c r="A85" s="204">
        <v>2040201</v>
      </c>
      <c r="B85" s="229" t="s">
        <v>46</v>
      </c>
      <c r="C85" s="230">
        <v>3272</v>
      </c>
      <c r="D85" s="231"/>
      <c r="E85" s="231"/>
      <c r="H85" s="231"/>
    </row>
    <row r="86" spans="1:8" s="220" customFormat="1" ht="30.75" customHeight="1">
      <c r="A86" s="204">
        <v>2040250</v>
      </c>
      <c r="B86" s="229" t="s">
        <v>990</v>
      </c>
      <c r="C86" s="230">
        <v>200</v>
      </c>
      <c r="D86" s="231"/>
      <c r="E86" s="231"/>
      <c r="H86" s="231"/>
    </row>
    <row r="87" spans="1:8" s="220" customFormat="1" ht="30.75" customHeight="1">
      <c r="A87" s="204">
        <v>2040299</v>
      </c>
      <c r="B87" s="229" t="s">
        <v>95</v>
      </c>
      <c r="C87" s="230">
        <v>12174</v>
      </c>
      <c r="D87" s="231"/>
      <c r="E87" s="231"/>
      <c r="H87" s="231"/>
    </row>
    <row r="88" spans="1:8" s="220" customFormat="1" ht="30.75" customHeight="1">
      <c r="A88" s="204">
        <v>20404</v>
      </c>
      <c r="B88" s="229" t="s">
        <v>96</v>
      </c>
      <c r="C88" s="230">
        <f>+C89+C90+C91+C92</f>
        <v>2357</v>
      </c>
      <c r="D88" s="231"/>
      <c r="E88" s="231"/>
      <c r="H88" s="231"/>
    </row>
    <row r="89" spans="1:8" s="220" customFormat="1" ht="30.75" customHeight="1">
      <c r="A89" s="204">
        <v>2040401</v>
      </c>
      <c r="B89" s="229" t="s">
        <v>46</v>
      </c>
      <c r="C89" s="230">
        <v>1915</v>
      </c>
      <c r="D89" s="231"/>
      <c r="E89" s="231"/>
      <c r="H89" s="231"/>
    </row>
    <row r="90" spans="1:8" s="220" customFormat="1" ht="30.75" customHeight="1">
      <c r="A90" s="204">
        <v>2040402</v>
      </c>
      <c r="B90" s="229" t="s">
        <v>51</v>
      </c>
      <c r="C90" s="230">
        <v>42</v>
      </c>
      <c r="D90" s="231"/>
      <c r="E90" s="231"/>
      <c r="H90" s="231"/>
    </row>
    <row r="91" spans="1:8" s="220" customFormat="1" ht="30.75" customHeight="1">
      <c r="A91" s="204">
        <v>2040450</v>
      </c>
      <c r="B91" s="229" t="s">
        <v>53</v>
      </c>
      <c r="C91" s="230">
        <v>244</v>
      </c>
      <c r="D91" s="231"/>
      <c r="E91" s="231"/>
      <c r="H91" s="231"/>
    </row>
    <row r="92" spans="1:8" s="220" customFormat="1" ht="30.75" customHeight="1">
      <c r="A92" s="204">
        <v>2040499</v>
      </c>
      <c r="B92" s="229" t="s">
        <v>97</v>
      </c>
      <c r="C92" s="230">
        <v>156</v>
      </c>
      <c r="D92" s="231"/>
      <c r="E92" s="231"/>
      <c r="H92" s="231"/>
    </row>
    <row r="93" spans="1:8" s="220" customFormat="1" ht="30.75" customHeight="1">
      <c r="A93" s="204">
        <v>20405</v>
      </c>
      <c r="B93" s="229" t="s">
        <v>98</v>
      </c>
      <c r="C93" s="230">
        <f>+C94+C95</f>
        <v>5626</v>
      </c>
      <c r="D93" s="231"/>
      <c r="E93" s="231"/>
      <c r="H93" s="231"/>
    </row>
    <row r="94" spans="1:8" s="220" customFormat="1" ht="30.75" customHeight="1">
      <c r="A94" s="204">
        <v>2040501</v>
      </c>
      <c r="B94" s="229" t="s">
        <v>46</v>
      </c>
      <c r="C94" s="230">
        <v>5262</v>
      </c>
      <c r="D94" s="231"/>
      <c r="E94" s="231"/>
      <c r="H94" s="231"/>
    </row>
    <row r="95" spans="1:8" s="220" customFormat="1" ht="30.75" customHeight="1">
      <c r="A95" s="204">
        <v>2040550</v>
      </c>
      <c r="B95" s="229" t="s">
        <v>53</v>
      </c>
      <c r="C95" s="230">
        <v>364</v>
      </c>
      <c r="D95" s="231"/>
      <c r="E95" s="231"/>
      <c r="H95" s="231"/>
    </row>
    <row r="96" spans="1:8" s="220" customFormat="1" ht="30.75" customHeight="1">
      <c r="A96" s="204">
        <v>20406</v>
      </c>
      <c r="B96" s="229" t="s">
        <v>99</v>
      </c>
      <c r="C96" s="230">
        <f>+C97+C98+C99+C100</f>
        <v>2625</v>
      </c>
      <c r="D96" s="231"/>
      <c r="E96" s="231"/>
      <c r="H96" s="231"/>
    </row>
    <row r="97" spans="1:8" s="220" customFormat="1" ht="30.75" customHeight="1">
      <c r="A97" s="204">
        <v>2040601</v>
      </c>
      <c r="B97" s="229" t="s">
        <v>46</v>
      </c>
      <c r="C97" s="230">
        <v>2195</v>
      </c>
      <c r="D97" s="231"/>
      <c r="E97" s="231"/>
      <c r="H97" s="231"/>
    </row>
    <row r="98" spans="1:8" s="220" customFormat="1" ht="30.75" customHeight="1">
      <c r="A98" s="204">
        <v>2040606</v>
      </c>
      <c r="B98" s="229" t="s">
        <v>100</v>
      </c>
      <c r="C98" s="230">
        <v>50</v>
      </c>
      <c r="D98" s="231"/>
      <c r="E98" s="231"/>
      <c r="H98" s="231"/>
    </row>
    <row r="99" spans="1:8" s="220" customFormat="1" ht="30.75" customHeight="1">
      <c r="A99" s="204">
        <v>2040607</v>
      </c>
      <c r="B99" s="229" t="s">
        <v>101</v>
      </c>
      <c r="C99" s="230">
        <v>90</v>
      </c>
      <c r="D99" s="231"/>
      <c r="E99" s="231"/>
      <c r="H99" s="231"/>
    </row>
    <row r="100" spans="1:8" s="220" customFormat="1" ht="30.75" customHeight="1">
      <c r="A100" s="204">
        <v>2040699</v>
      </c>
      <c r="B100" s="229" t="s">
        <v>102</v>
      </c>
      <c r="C100" s="230">
        <v>290</v>
      </c>
      <c r="D100" s="231"/>
      <c r="E100" s="231"/>
      <c r="H100" s="231"/>
    </row>
    <row r="101" spans="1:8" s="220" customFormat="1" ht="30.75" customHeight="1">
      <c r="A101" s="204">
        <v>20499</v>
      </c>
      <c r="B101" s="229" t="s">
        <v>991</v>
      </c>
      <c r="C101" s="230">
        <f>+C102</f>
        <v>200</v>
      </c>
      <c r="D101" s="231"/>
      <c r="E101" s="231"/>
      <c r="H101" s="231"/>
    </row>
    <row r="102" spans="1:8" s="220" customFormat="1" ht="30.75" customHeight="1">
      <c r="A102" s="204">
        <v>2049901</v>
      </c>
      <c r="B102" s="229" t="s">
        <v>992</v>
      </c>
      <c r="C102" s="230">
        <v>200</v>
      </c>
      <c r="D102" s="231"/>
      <c r="E102" s="231"/>
      <c r="H102" s="231"/>
    </row>
    <row r="103" spans="1:8" s="220" customFormat="1" ht="30.75" customHeight="1">
      <c r="A103" s="204">
        <v>205</v>
      </c>
      <c r="B103" s="229" t="s">
        <v>105</v>
      </c>
      <c r="C103" s="230">
        <f>+C104+C106+C113+C117+C119+C121+C124+C128</f>
        <v>324407</v>
      </c>
      <c r="D103" s="231"/>
      <c r="E103" s="231"/>
      <c r="H103" s="231"/>
    </row>
    <row r="104" spans="1:8" s="220" customFormat="1" ht="30.75" customHeight="1">
      <c r="A104" s="204">
        <v>20501</v>
      </c>
      <c r="B104" s="229" t="s">
        <v>106</v>
      </c>
      <c r="C104" s="230">
        <f>+C105</f>
        <v>3240</v>
      </c>
      <c r="D104" s="231"/>
      <c r="E104" s="231"/>
      <c r="H104" s="231"/>
    </row>
    <row r="105" spans="1:8" s="220" customFormat="1" ht="30.75" customHeight="1">
      <c r="A105" s="204">
        <v>2050101</v>
      </c>
      <c r="B105" s="229" t="s">
        <v>46</v>
      </c>
      <c r="C105" s="230">
        <v>3240</v>
      </c>
      <c r="D105" s="231"/>
      <c r="E105" s="231"/>
      <c r="H105" s="231"/>
    </row>
    <row r="106" spans="1:8" s="220" customFormat="1" ht="30.75" customHeight="1">
      <c r="A106" s="204">
        <v>20502</v>
      </c>
      <c r="B106" s="229" t="s">
        <v>107</v>
      </c>
      <c r="C106" s="230">
        <f>+C107+C108+C109+C110+C111+C112</f>
        <v>279698</v>
      </c>
      <c r="D106" s="231"/>
      <c r="E106" s="231"/>
      <c r="H106" s="231"/>
    </row>
    <row r="107" spans="1:8" s="220" customFormat="1" ht="30.75" customHeight="1">
      <c r="A107" s="204">
        <v>2050201</v>
      </c>
      <c r="B107" s="229" t="s">
        <v>108</v>
      </c>
      <c r="C107" s="230">
        <v>36948</v>
      </c>
      <c r="D107" s="231"/>
      <c r="E107" s="231"/>
      <c r="H107" s="231"/>
    </row>
    <row r="108" spans="1:8" s="220" customFormat="1" ht="30.75" customHeight="1">
      <c r="A108" s="204">
        <v>2050202</v>
      </c>
      <c r="B108" s="229" t="s">
        <v>109</v>
      </c>
      <c r="C108" s="230">
        <f>109976+1</f>
        <v>109977</v>
      </c>
      <c r="D108" s="231"/>
      <c r="E108" s="231"/>
      <c r="H108" s="231"/>
    </row>
    <row r="109" spans="1:8" s="220" customFormat="1" ht="30.75" customHeight="1">
      <c r="A109" s="204">
        <v>2050203</v>
      </c>
      <c r="B109" s="229" t="s">
        <v>110</v>
      </c>
      <c r="C109" s="230">
        <v>60861</v>
      </c>
      <c r="D109" s="231"/>
      <c r="E109" s="231"/>
      <c r="H109" s="231"/>
    </row>
    <row r="110" spans="1:8" s="220" customFormat="1" ht="30.75" customHeight="1">
      <c r="A110" s="204">
        <v>2050204</v>
      </c>
      <c r="B110" s="229" t="s">
        <v>111</v>
      </c>
      <c r="C110" s="230">
        <v>40884</v>
      </c>
      <c r="D110" s="231"/>
      <c r="E110" s="231"/>
      <c r="H110" s="231"/>
    </row>
    <row r="111" spans="1:8" s="220" customFormat="1" ht="30.75" customHeight="1">
      <c r="A111" s="204">
        <v>2050205</v>
      </c>
      <c r="B111" s="229" t="s">
        <v>993</v>
      </c>
      <c r="C111" s="230">
        <v>15</v>
      </c>
      <c r="D111" s="231"/>
      <c r="E111" s="231"/>
      <c r="H111" s="231"/>
    </row>
    <row r="112" spans="1:8" s="220" customFormat="1" ht="30.75" customHeight="1">
      <c r="A112" s="204">
        <v>2050299</v>
      </c>
      <c r="B112" s="229" t="s">
        <v>112</v>
      </c>
      <c r="C112" s="230">
        <v>31013</v>
      </c>
      <c r="D112" s="231"/>
      <c r="E112" s="231"/>
      <c r="H112" s="231"/>
    </row>
    <row r="113" spans="1:8" s="220" customFormat="1" ht="30.75" customHeight="1">
      <c r="A113" s="204">
        <v>20503</v>
      </c>
      <c r="B113" s="229" t="s">
        <v>113</v>
      </c>
      <c r="C113" s="230">
        <f>+C114+C115+C116</f>
        <v>18167</v>
      </c>
      <c r="D113" s="231"/>
      <c r="E113" s="231"/>
      <c r="H113" s="231"/>
    </row>
    <row r="114" spans="1:8" s="220" customFormat="1" ht="30.75" customHeight="1">
      <c r="A114" s="204">
        <v>2050302</v>
      </c>
      <c r="B114" s="229" t="s">
        <v>114</v>
      </c>
      <c r="C114" s="230">
        <v>1823</v>
      </c>
      <c r="D114" s="231"/>
      <c r="E114" s="231"/>
      <c r="H114" s="231"/>
    </row>
    <row r="115" spans="1:8" s="220" customFormat="1" ht="30.75" customHeight="1">
      <c r="A115" s="204">
        <v>2050303</v>
      </c>
      <c r="B115" s="229" t="s">
        <v>115</v>
      </c>
      <c r="C115" s="230">
        <v>3393</v>
      </c>
      <c r="D115" s="231"/>
      <c r="E115" s="231"/>
      <c r="H115" s="231"/>
    </row>
    <row r="116" spans="1:8" s="220" customFormat="1" ht="30.75" customHeight="1">
      <c r="A116" s="204">
        <v>2050399</v>
      </c>
      <c r="B116" s="229" t="s">
        <v>116</v>
      </c>
      <c r="C116" s="230">
        <v>12951</v>
      </c>
      <c r="D116" s="231"/>
      <c r="E116" s="231"/>
      <c r="H116" s="231"/>
    </row>
    <row r="117" spans="1:8" s="220" customFormat="1" ht="30.75" customHeight="1">
      <c r="A117" s="204">
        <v>20504</v>
      </c>
      <c r="B117" s="229" t="s">
        <v>117</v>
      </c>
      <c r="C117" s="230">
        <f>+C118</f>
        <v>771</v>
      </c>
      <c r="D117" s="231"/>
      <c r="E117" s="231"/>
      <c r="H117" s="231"/>
    </row>
    <row r="118" spans="1:8" s="220" customFormat="1" ht="30.75" customHeight="1">
      <c r="A118" s="204">
        <v>2050499</v>
      </c>
      <c r="B118" s="229" t="s">
        <v>118</v>
      </c>
      <c r="C118" s="230">
        <v>771</v>
      </c>
      <c r="D118" s="231"/>
      <c r="E118" s="231"/>
      <c r="H118" s="231"/>
    </row>
    <row r="119" spans="1:8" s="220" customFormat="1" ht="30.75" customHeight="1">
      <c r="A119" s="204">
        <v>20507</v>
      </c>
      <c r="B119" s="229" t="s">
        <v>119</v>
      </c>
      <c r="C119" s="230">
        <f>+C120</f>
        <v>2443</v>
      </c>
      <c r="D119" s="231"/>
      <c r="E119" s="231"/>
      <c r="H119" s="231"/>
    </row>
    <row r="120" spans="1:8" s="220" customFormat="1" ht="30.75" customHeight="1">
      <c r="A120" s="204">
        <v>2050701</v>
      </c>
      <c r="B120" s="229" t="s">
        <v>120</v>
      </c>
      <c r="C120" s="230">
        <v>2443</v>
      </c>
      <c r="D120" s="231"/>
      <c r="E120" s="231"/>
      <c r="H120" s="231"/>
    </row>
    <row r="121" spans="1:8" s="220" customFormat="1" ht="30.75" customHeight="1">
      <c r="A121" s="204">
        <v>20508</v>
      </c>
      <c r="B121" s="229" t="s">
        <v>121</v>
      </c>
      <c r="C121" s="230">
        <f>+C122+C123</f>
        <v>2328</v>
      </c>
      <c r="D121" s="231"/>
      <c r="E121" s="231"/>
      <c r="H121" s="231"/>
    </row>
    <row r="122" spans="1:8" s="220" customFormat="1" ht="30.75" customHeight="1">
      <c r="A122" s="204">
        <v>2050801</v>
      </c>
      <c r="B122" s="229" t="s">
        <v>122</v>
      </c>
      <c r="C122" s="230">
        <v>914</v>
      </c>
      <c r="D122" s="231"/>
      <c r="E122" s="231"/>
      <c r="H122" s="231"/>
    </row>
    <row r="123" spans="1:8" s="220" customFormat="1" ht="30.75" customHeight="1">
      <c r="A123" s="204">
        <v>2050802</v>
      </c>
      <c r="B123" s="229" t="s">
        <v>123</v>
      </c>
      <c r="C123" s="230">
        <v>1414</v>
      </c>
      <c r="D123" s="231"/>
      <c r="E123" s="231"/>
      <c r="H123" s="231"/>
    </row>
    <row r="124" spans="1:8" s="220" customFormat="1" ht="30.75" customHeight="1">
      <c r="A124" s="204">
        <v>20509</v>
      </c>
      <c r="B124" s="229" t="s">
        <v>124</v>
      </c>
      <c r="C124" s="230">
        <f>+C125+C126+C127</f>
        <v>17482</v>
      </c>
      <c r="D124" s="231"/>
      <c r="E124" s="231"/>
      <c r="H124" s="231"/>
    </row>
    <row r="125" spans="1:8" s="220" customFormat="1" ht="30.75" customHeight="1">
      <c r="A125" s="204">
        <v>2050903</v>
      </c>
      <c r="B125" s="229" t="s">
        <v>408</v>
      </c>
      <c r="C125" s="230">
        <v>80</v>
      </c>
      <c r="D125" s="231"/>
      <c r="E125" s="231"/>
      <c r="H125" s="231"/>
    </row>
    <row r="126" spans="1:8" s="220" customFormat="1" ht="30.75" customHeight="1">
      <c r="A126" s="204">
        <v>2050905</v>
      </c>
      <c r="B126" s="229" t="s">
        <v>125</v>
      </c>
      <c r="C126" s="230">
        <v>5220</v>
      </c>
      <c r="D126" s="231"/>
      <c r="E126" s="231"/>
      <c r="H126" s="231"/>
    </row>
    <row r="127" spans="1:8" s="220" customFormat="1" ht="30.75" customHeight="1">
      <c r="A127" s="204">
        <v>2050999</v>
      </c>
      <c r="B127" s="229" t="s">
        <v>126</v>
      </c>
      <c r="C127" s="230">
        <v>12182</v>
      </c>
      <c r="D127" s="231"/>
      <c r="E127" s="231"/>
      <c r="H127" s="231"/>
    </row>
    <row r="128" spans="1:8" s="220" customFormat="1" ht="30.75" customHeight="1">
      <c r="A128" s="204">
        <v>20599</v>
      </c>
      <c r="B128" s="229" t="s">
        <v>127</v>
      </c>
      <c r="C128" s="230">
        <f>+C129</f>
        <v>278</v>
      </c>
      <c r="D128" s="231"/>
      <c r="E128" s="231"/>
      <c r="H128" s="231"/>
    </row>
    <row r="129" spans="1:8" s="220" customFormat="1" ht="30.75" customHeight="1">
      <c r="A129" s="204">
        <v>2059999</v>
      </c>
      <c r="B129" s="229" t="s">
        <v>128</v>
      </c>
      <c r="C129" s="230">
        <v>278</v>
      </c>
      <c r="D129" s="231"/>
      <c r="E129" s="231"/>
      <c r="H129" s="231"/>
    </row>
    <row r="130" spans="1:8" s="220" customFormat="1" ht="30.75" customHeight="1">
      <c r="A130" s="204">
        <v>206</v>
      </c>
      <c r="B130" s="229" t="s">
        <v>129</v>
      </c>
      <c r="C130" s="230">
        <f>+C131+C133+C136</f>
        <v>1276</v>
      </c>
      <c r="D130" s="231"/>
      <c r="E130" s="231"/>
      <c r="H130" s="231"/>
    </row>
    <row r="131" spans="1:8" s="220" customFormat="1" ht="30.75" customHeight="1">
      <c r="A131" s="204">
        <v>20601</v>
      </c>
      <c r="B131" s="229" t="s">
        <v>130</v>
      </c>
      <c r="C131" s="230">
        <f>+C132</f>
        <v>809</v>
      </c>
      <c r="D131" s="231"/>
      <c r="E131" s="231"/>
      <c r="H131" s="231"/>
    </row>
    <row r="132" spans="1:8" s="220" customFormat="1" ht="30.75" customHeight="1">
      <c r="A132" s="204">
        <v>2060101</v>
      </c>
      <c r="B132" s="229" t="s">
        <v>46</v>
      </c>
      <c r="C132" s="230">
        <v>809</v>
      </c>
      <c r="D132" s="231"/>
      <c r="E132" s="231"/>
      <c r="H132" s="231"/>
    </row>
    <row r="133" spans="1:8" s="220" customFormat="1" ht="30.75" customHeight="1">
      <c r="A133" s="204">
        <v>20607</v>
      </c>
      <c r="B133" s="229" t="s">
        <v>133</v>
      </c>
      <c r="C133" s="230">
        <f>+C134+C135</f>
        <v>322</v>
      </c>
      <c r="D133" s="231"/>
      <c r="E133" s="231"/>
      <c r="H133" s="231"/>
    </row>
    <row r="134" spans="1:8" s="220" customFormat="1" ht="30.75" customHeight="1">
      <c r="A134" s="204">
        <v>2060701</v>
      </c>
      <c r="B134" s="229" t="s">
        <v>134</v>
      </c>
      <c r="C134" s="230">
        <v>285</v>
      </c>
      <c r="D134" s="231"/>
      <c r="E134" s="231"/>
      <c r="H134" s="231"/>
    </row>
    <row r="135" spans="1:8" s="220" customFormat="1" ht="30.75" customHeight="1">
      <c r="A135" s="204">
        <v>2060702</v>
      </c>
      <c r="B135" s="229" t="s">
        <v>135</v>
      </c>
      <c r="C135" s="230">
        <v>37</v>
      </c>
      <c r="D135" s="231"/>
      <c r="E135" s="231"/>
      <c r="H135" s="231"/>
    </row>
    <row r="136" spans="1:8" s="220" customFormat="1" ht="30.75" customHeight="1">
      <c r="A136" s="204">
        <v>20699</v>
      </c>
      <c r="B136" s="229" t="s">
        <v>136</v>
      </c>
      <c r="C136" s="230">
        <f>+C137</f>
        <v>145</v>
      </c>
      <c r="D136" s="231"/>
      <c r="E136" s="231"/>
      <c r="H136" s="231"/>
    </row>
    <row r="137" spans="1:8" s="220" customFormat="1" ht="30.75" customHeight="1">
      <c r="A137" s="204">
        <v>2069999</v>
      </c>
      <c r="B137" s="229" t="s">
        <v>137</v>
      </c>
      <c r="C137" s="230">
        <v>145</v>
      </c>
      <c r="D137" s="231"/>
      <c r="E137" s="231"/>
      <c r="H137" s="231"/>
    </row>
    <row r="138" spans="1:8" s="220" customFormat="1" ht="30.75" customHeight="1">
      <c r="A138" s="204">
        <v>207</v>
      </c>
      <c r="B138" s="229" t="s">
        <v>138</v>
      </c>
      <c r="C138" s="230">
        <f>+C139+C146+C149+C151+C153</f>
        <v>9838</v>
      </c>
      <c r="D138" s="231"/>
      <c r="E138" s="231"/>
      <c r="H138" s="231"/>
    </row>
    <row r="139" spans="1:8" s="220" customFormat="1" ht="30.75" customHeight="1">
      <c r="A139" s="204">
        <v>20701</v>
      </c>
      <c r="B139" s="229" t="s">
        <v>139</v>
      </c>
      <c r="C139" s="230">
        <f>+C140+C141+C142+C143+C144+C145</f>
        <v>3854</v>
      </c>
      <c r="D139" s="231"/>
      <c r="E139" s="231"/>
      <c r="H139" s="231"/>
    </row>
    <row r="140" spans="1:8" s="220" customFormat="1" ht="30.75" customHeight="1">
      <c r="A140" s="204">
        <v>2070101</v>
      </c>
      <c r="B140" s="229" t="s">
        <v>46</v>
      </c>
      <c r="C140" s="230">
        <v>3032</v>
      </c>
      <c r="D140" s="231"/>
      <c r="E140" s="231"/>
      <c r="H140" s="231"/>
    </row>
    <row r="141" spans="1:8" s="220" customFormat="1" ht="30.75" customHeight="1">
      <c r="A141" s="204">
        <v>2070104</v>
      </c>
      <c r="B141" s="229" t="s">
        <v>140</v>
      </c>
      <c r="C141" s="230">
        <v>50</v>
      </c>
      <c r="D141" s="231"/>
      <c r="E141" s="231"/>
      <c r="H141" s="231"/>
    </row>
    <row r="142" spans="1:8" s="220" customFormat="1" ht="30.75" customHeight="1">
      <c r="A142" s="204">
        <v>2070107</v>
      </c>
      <c r="B142" s="229" t="s">
        <v>141</v>
      </c>
      <c r="C142" s="230">
        <v>28</v>
      </c>
      <c r="D142" s="231"/>
      <c r="E142" s="231"/>
      <c r="H142" s="231"/>
    </row>
    <row r="143" spans="1:8" s="220" customFormat="1" ht="30.75" customHeight="1">
      <c r="A143" s="204">
        <v>2070111</v>
      </c>
      <c r="B143" s="229" t="s">
        <v>411</v>
      </c>
      <c r="C143" s="230">
        <f>5+36</f>
        <v>41</v>
      </c>
      <c r="D143" s="231"/>
      <c r="E143" s="231"/>
      <c r="H143" s="231"/>
    </row>
    <row r="144" spans="1:8" s="220" customFormat="1" ht="30.75" customHeight="1">
      <c r="A144" s="204">
        <v>2070113</v>
      </c>
      <c r="B144" s="229" t="s">
        <v>143</v>
      </c>
      <c r="C144" s="230">
        <v>10</v>
      </c>
      <c r="D144" s="231"/>
      <c r="E144" s="231"/>
      <c r="H144" s="231"/>
    </row>
    <row r="145" spans="1:8" s="220" customFormat="1" ht="30.75" customHeight="1">
      <c r="A145" s="204">
        <v>2070199</v>
      </c>
      <c r="B145" s="229" t="s">
        <v>144</v>
      </c>
      <c r="C145" s="230">
        <f>693</f>
        <v>693</v>
      </c>
      <c r="D145" s="231"/>
      <c r="E145" s="231"/>
      <c r="H145" s="231"/>
    </row>
    <row r="146" spans="1:8" s="220" customFormat="1" ht="30.75" customHeight="1">
      <c r="A146" s="204">
        <v>20702</v>
      </c>
      <c r="B146" s="229" t="s">
        <v>145</v>
      </c>
      <c r="C146" s="230">
        <f>+C147+C148</f>
        <v>322</v>
      </c>
      <c r="D146" s="231"/>
      <c r="E146" s="231"/>
      <c r="H146" s="231"/>
    </row>
    <row r="147" spans="1:8" s="220" customFormat="1" ht="30.75" customHeight="1">
      <c r="A147" s="204">
        <v>2070204</v>
      </c>
      <c r="B147" s="229" t="s">
        <v>146</v>
      </c>
      <c r="C147" s="230">
        <f>63+108</f>
        <v>171</v>
      </c>
      <c r="D147" s="231"/>
      <c r="E147" s="231"/>
      <c r="H147" s="231"/>
    </row>
    <row r="148" spans="1:8" s="220" customFormat="1" ht="30.75" customHeight="1">
      <c r="A148" s="204">
        <v>2070205</v>
      </c>
      <c r="B148" s="229" t="s">
        <v>147</v>
      </c>
      <c r="C148" s="230">
        <v>151</v>
      </c>
      <c r="D148" s="231"/>
      <c r="E148" s="231"/>
      <c r="H148" s="231"/>
    </row>
    <row r="149" spans="1:8" s="220" customFormat="1" ht="30.75" customHeight="1">
      <c r="A149" s="204">
        <v>20703</v>
      </c>
      <c r="B149" s="229" t="s">
        <v>148</v>
      </c>
      <c r="C149" s="230">
        <f>+C150</f>
        <v>1080</v>
      </c>
      <c r="D149" s="231"/>
      <c r="E149" s="231"/>
      <c r="H149" s="231"/>
    </row>
    <row r="150" spans="1:8" s="220" customFormat="1" ht="30.75" customHeight="1">
      <c r="A150" s="204">
        <v>2070399</v>
      </c>
      <c r="B150" s="229" t="s">
        <v>149</v>
      </c>
      <c r="C150" s="230">
        <v>1080</v>
      </c>
      <c r="D150" s="231"/>
      <c r="E150" s="231"/>
      <c r="H150" s="231"/>
    </row>
    <row r="151" spans="1:8" s="220" customFormat="1" ht="30.75" customHeight="1">
      <c r="A151" s="204">
        <v>20708</v>
      </c>
      <c r="B151" s="229" t="s">
        <v>150</v>
      </c>
      <c r="C151" s="230">
        <f>+C152</f>
        <v>4400</v>
      </c>
      <c r="D151" s="231"/>
      <c r="E151" s="231"/>
      <c r="H151" s="231"/>
    </row>
    <row r="152" spans="1:8" s="220" customFormat="1" ht="30.75" customHeight="1">
      <c r="A152" s="204">
        <v>2070899</v>
      </c>
      <c r="B152" s="229" t="s">
        <v>151</v>
      </c>
      <c r="C152" s="230">
        <v>4400</v>
      </c>
      <c r="D152" s="231"/>
      <c r="E152" s="231"/>
      <c r="H152" s="231"/>
    </row>
    <row r="153" spans="1:8" s="220" customFormat="1" ht="30.75" customHeight="1">
      <c r="A153" s="204">
        <v>20799</v>
      </c>
      <c r="B153" s="229" t="s">
        <v>152</v>
      </c>
      <c r="C153" s="230">
        <f>+C154</f>
        <v>182</v>
      </c>
      <c r="D153" s="231"/>
      <c r="E153" s="231"/>
      <c r="H153" s="231"/>
    </row>
    <row r="154" spans="1:8" s="220" customFormat="1" ht="30.75" customHeight="1">
      <c r="A154" s="204">
        <v>2079999</v>
      </c>
      <c r="B154" s="229" t="s">
        <v>153</v>
      </c>
      <c r="C154" s="230">
        <v>182</v>
      </c>
      <c r="D154" s="231"/>
      <c r="E154" s="231"/>
      <c r="H154" s="231"/>
    </row>
    <row r="155" spans="1:8" s="220" customFormat="1" ht="30.75" customHeight="1">
      <c r="A155" s="204">
        <v>208</v>
      </c>
      <c r="B155" s="229" t="s">
        <v>154</v>
      </c>
      <c r="C155" s="230">
        <f>+C156+C163+C166+C171+C177+C183+C190+C196+C203+C206+C208+C211+C213+C215+C218+C221+C224</f>
        <v>368798</v>
      </c>
      <c r="D155" s="231"/>
      <c r="E155" s="231"/>
      <c r="H155" s="231"/>
    </row>
    <row r="156" spans="1:8" s="220" customFormat="1" ht="30.75" customHeight="1">
      <c r="A156" s="204">
        <v>20801</v>
      </c>
      <c r="B156" s="229" t="s">
        <v>155</v>
      </c>
      <c r="C156" s="230">
        <f>+C157+C158+C159+C160+C161+C162</f>
        <v>7007</v>
      </c>
      <c r="D156" s="231"/>
      <c r="E156" s="231"/>
      <c r="H156" s="231"/>
    </row>
    <row r="157" spans="1:8" s="220" customFormat="1" ht="30.75" customHeight="1">
      <c r="A157" s="204">
        <v>2080101</v>
      </c>
      <c r="B157" s="229" t="s">
        <v>46</v>
      </c>
      <c r="C157" s="230">
        <v>6309</v>
      </c>
      <c r="D157" s="231"/>
      <c r="E157" s="231"/>
      <c r="H157" s="231"/>
    </row>
    <row r="158" spans="1:8" s="220" customFormat="1" ht="30.75" customHeight="1">
      <c r="A158" s="204">
        <v>2080104</v>
      </c>
      <c r="B158" s="229" t="s">
        <v>156</v>
      </c>
      <c r="C158" s="230">
        <v>42</v>
      </c>
      <c r="D158" s="231"/>
      <c r="E158" s="231"/>
      <c r="H158" s="231"/>
    </row>
    <row r="159" spans="1:8" s="220" customFormat="1" ht="30.75" customHeight="1">
      <c r="A159" s="204">
        <v>2080105</v>
      </c>
      <c r="B159" s="229" t="s">
        <v>157</v>
      </c>
      <c r="C159" s="230">
        <v>34</v>
      </c>
      <c r="D159" s="231"/>
      <c r="E159" s="231"/>
      <c r="H159" s="231"/>
    </row>
    <row r="160" spans="1:8" s="220" customFormat="1" ht="30.75" customHeight="1">
      <c r="A160" s="204">
        <v>2080107</v>
      </c>
      <c r="B160" s="229" t="s">
        <v>159</v>
      </c>
      <c r="C160" s="230">
        <v>53</v>
      </c>
      <c r="D160" s="231"/>
      <c r="E160" s="231"/>
      <c r="H160" s="231"/>
    </row>
    <row r="161" spans="1:8" s="220" customFormat="1" ht="30.75" customHeight="1">
      <c r="A161" s="204">
        <v>2080116</v>
      </c>
      <c r="B161" s="229" t="s">
        <v>160</v>
      </c>
      <c r="C161" s="230">
        <v>18</v>
      </c>
      <c r="D161" s="231"/>
      <c r="E161" s="231"/>
      <c r="H161" s="231"/>
    </row>
    <row r="162" spans="1:8" s="220" customFormat="1" ht="30.75" customHeight="1">
      <c r="A162" s="204">
        <v>2080199</v>
      </c>
      <c r="B162" s="229" t="s">
        <v>161</v>
      </c>
      <c r="C162" s="230">
        <f>585-34</f>
        <v>551</v>
      </c>
      <c r="D162" s="231"/>
      <c r="E162" s="231"/>
      <c r="H162" s="231"/>
    </row>
    <row r="163" spans="1:8" s="220" customFormat="1" ht="30.75" customHeight="1">
      <c r="A163" s="204">
        <v>20802</v>
      </c>
      <c r="B163" s="229" t="s">
        <v>162</v>
      </c>
      <c r="C163" s="230">
        <f>+C164+C165</f>
        <v>1380</v>
      </c>
      <c r="D163" s="231"/>
      <c r="E163" s="231"/>
      <c r="H163" s="231"/>
    </row>
    <row r="164" spans="1:8" s="220" customFormat="1" ht="30.75" customHeight="1">
      <c r="A164" s="204">
        <v>2080201</v>
      </c>
      <c r="B164" s="229" t="s">
        <v>46</v>
      </c>
      <c r="C164" s="230">
        <v>1379</v>
      </c>
      <c r="D164" s="231"/>
      <c r="E164" s="231"/>
      <c r="H164" s="231"/>
    </row>
    <row r="165" spans="1:8" s="220" customFormat="1" ht="30.75" customHeight="1">
      <c r="A165" s="204">
        <v>2080207</v>
      </c>
      <c r="B165" s="229" t="s">
        <v>163</v>
      </c>
      <c r="C165" s="230">
        <v>1</v>
      </c>
      <c r="D165" s="231"/>
      <c r="E165" s="231"/>
      <c r="H165" s="231"/>
    </row>
    <row r="166" spans="1:8" s="220" customFormat="1" ht="30.75" customHeight="1">
      <c r="A166" s="204">
        <v>20805</v>
      </c>
      <c r="B166" s="229" t="s">
        <v>164</v>
      </c>
      <c r="C166" s="230">
        <f>+C167+C168+C169+C170</f>
        <v>169302</v>
      </c>
      <c r="D166" s="231"/>
      <c r="E166" s="231"/>
      <c r="H166" s="231"/>
    </row>
    <row r="167" spans="1:8" s="220" customFormat="1" ht="30.75" customHeight="1">
      <c r="A167" s="204">
        <v>2080505</v>
      </c>
      <c r="B167" s="229" t="s">
        <v>165</v>
      </c>
      <c r="C167" s="230">
        <v>45500</v>
      </c>
      <c r="D167" s="231"/>
      <c r="E167" s="231"/>
      <c r="H167" s="231"/>
    </row>
    <row r="168" spans="1:8" s="220" customFormat="1" ht="30.75" customHeight="1">
      <c r="A168" s="204">
        <v>2080506</v>
      </c>
      <c r="B168" s="229" t="s">
        <v>166</v>
      </c>
      <c r="C168" s="230">
        <v>26602</v>
      </c>
      <c r="D168" s="231"/>
      <c r="E168" s="231"/>
      <c r="H168" s="231"/>
    </row>
    <row r="169" spans="1:8" s="220" customFormat="1" ht="30.75" customHeight="1">
      <c r="A169" s="204">
        <v>2080507</v>
      </c>
      <c r="B169" s="229" t="s">
        <v>167</v>
      </c>
      <c r="C169" s="230">
        <v>44000</v>
      </c>
      <c r="D169" s="231"/>
      <c r="E169" s="231"/>
      <c r="H169" s="231"/>
    </row>
    <row r="170" spans="1:8" s="220" customFormat="1" ht="30.75" customHeight="1">
      <c r="A170" s="204">
        <v>2080599</v>
      </c>
      <c r="B170" s="229" t="s">
        <v>169</v>
      </c>
      <c r="C170" s="230">
        <v>53200</v>
      </c>
      <c r="D170" s="231"/>
      <c r="E170" s="231"/>
      <c r="H170" s="231"/>
    </row>
    <row r="171" spans="1:8" s="220" customFormat="1" ht="30.75" customHeight="1">
      <c r="A171" s="204">
        <v>20807</v>
      </c>
      <c r="B171" s="229" t="s">
        <v>170</v>
      </c>
      <c r="C171" s="230">
        <f>+C172+C173+C174+C175+C176</f>
        <v>6604</v>
      </c>
      <c r="D171" s="231"/>
      <c r="E171" s="231"/>
      <c r="H171" s="231"/>
    </row>
    <row r="172" spans="1:8" s="220" customFormat="1" ht="30.75" customHeight="1">
      <c r="A172" s="204">
        <v>2080702</v>
      </c>
      <c r="B172" s="229" t="s">
        <v>171</v>
      </c>
      <c r="C172" s="230">
        <v>8</v>
      </c>
      <c r="D172" s="231"/>
      <c r="E172" s="231"/>
      <c r="H172" s="231"/>
    </row>
    <row r="173" spans="1:8" s="220" customFormat="1" ht="30.75" customHeight="1">
      <c r="A173" s="204">
        <v>2080704</v>
      </c>
      <c r="B173" s="229" t="s">
        <v>172</v>
      </c>
      <c r="C173" s="230">
        <v>2515</v>
      </c>
      <c r="D173" s="231"/>
      <c r="E173" s="231"/>
      <c r="H173" s="231"/>
    </row>
    <row r="174" spans="1:8" s="220" customFormat="1" ht="30.75" customHeight="1">
      <c r="A174" s="204">
        <v>2080705</v>
      </c>
      <c r="B174" s="229" t="s">
        <v>173</v>
      </c>
      <c r="C174" s="230">
        <v>1282</v>
      </c>
      <c r="D174" s="231"/>
      <c r="E174" s="231"/>
      <c r="H174" s="231"/>
    </row>
    <row r="175" spans="1:8" s="220" customFormat="1" ht="30.75" customHeight="1">
      <c r="A175" s="204">
        <v>2080711</v>
      </c>
      <c r="B175" s="229" t="s">
        <v>412</v>
      </c>
      <c r="C175" s="230">
        <v>15</v>
      </c>
      <c r="D175" s="231"/>
      <c r="E175" s="231"/>
      <c r="H175" s="231"/>
    </row>
    <row r="176" spans="1:8" s="220" customFormat="1" ht="30.75" customHeight="1">
      <c r="A176" s="204">
        <v>2080799</v>
      </c>
      <c r="B176" s="229" t="s">
        <v>174</v>
      </c>
      <c r="C176" s="230">
        <f>43+2741</f>
        <v>2784</v>
      </c>
      <c r="D176" s="231"/>
      <c r="E176" s="231"/>
      <c r="H176" s="231"/>
    </row>
    <row r="177" spans="1:8" s="220" customFormat="1" ht="30.75" customHeight="1">
      <c r="A177" s="204">
        <v>20808</v>
      </c>
      <c r="B177" s="229" t="s">
        <v>175</v>
      </c>
      <c r="C177" s="230">
        <f>+C178+C179+C180+C181+C182</f>
        <v>17050</v>
      </c>
      <c r="D177" s="231"/>
      <c r="E177" s="231"/>
      <c r="H177" s="231"/>
    </row>
    <row r="178" spans="1:8" s="220" customFormat="1" ht="30.75" customHeight="1">
      <c r="A178" s="204">
        <v>2080801</v>
      </c>
      <c r="B178" s="229" t="s">
        <v>176</v>
      </c>
      <c r="C178" s="230">
        <v>518</v>
      </c>
      <c r="D178" s="231"/>
      <c r="E178" s="231"/>
      <c r="H178" s="231"/>
    </row>
    <row r="179" spans="1:8" s="220" customFormat="1" ht="30.75" customHeight="1">
      <c r="A179" s="204">
        <v>2080803</v>
      </c>
      <c r="B179" s="229" t="s">
        <v>177</v>
      </c>
      <c r="C179" s="230">
        <v>7278</v>
      </c>
      <c r="D179" s="231"/>
      <c r="E179" s="231"/>
      <c r="H179" s="231"/>
    </row>
    <row r="180" spans="1:8" s="220" customFormat="1" ht="30.75" customHeight="1">
      <c r="A180" s="204">
        <v>2080805</v>
      </c>
      <c r="B180" s="229" t="s">
        <v>178</v>
      </c>
      <c r="C180" s="230">
        <v>3245</v>
      </c>
      <c r="D180" s="231"/>
      <c r="E180" s="231"/>
      <c r="H180" s="231"/>
    </row>
    <row r="181" spans="1:8" s="220" customFormat="1" ht="30.75" customHeight="1">
      <c r="A181" s="204">
        <v>2080808</v>
      </c>
      <c r="B181" s="229" t="s">
        <v>179</v>
      </c>
      <c r="C181" s="230">
        <v>20</v>
      </c>
      <c r="D181" s="231"/>
      <c r="E181" s="231"/>
      <c r="H181" s="231"/>
    </row>
    <row r="182" spans="1:8" s="220" customFormat="1" ht="30.75" customHeight="1">
      <c r="A182" s="204">
        <v>2080899</v>
      </c>
      <c r="B182" s="229" t="s">
        <v>180</v>
      </c>
      <c r="C182" s="230">
        <v>5989</v>
      </c>
      <c r="D182" s="231"/>
      <c r="E182" s="231"/>
      <c r="H182" s="231"/>
    </row>
    <row r="183" spans="1:8" s="220" customFormat="1" ht="30.75" customHeight="1">
      <c r="A183" s="204">
        <v>20809</v>
      </c>
      <c r="B183" s="229" t="s">
        <v>181</v>
      </c>
      <c r="C183" s="230">
        <f>+C184+C185+C186+C188+C189+C187</f>
        <v>24222</v>
      </c>
      <c r="D183" s="231"/>
      <c r="E183" s="231"/>
      <c r="H183" s="231"/>
    </row>
    <row r="184" spans="1:8" s="220" customFormat="1" ht="30.75" customHeight="1">
      <c r="A184" s="204">
        <v>2080901</v>
      </c>
      <c r="B184" s="229" t="s">
        <v>182</v>
      </c>
      <c r="C184" s="230">
        <v>16530</v>
      </c>
      <c r="D184" s="231"/>
      <c r="E184" s="231"/>
      <c r="H184" s="231"/>
    </row>
    <row r="185" spans="1:8" s="220" customFormat="1" ht="30.75" customHeight="1">
      <c r="A185" s="204">
        <v>2080902</v>
      </c>
      <c r="B185" s="229" t="s">
        <v>183</v>
      </c>
      <c r="C185" s="230">
        <v>3542</v>
      </c>
      <c r="D185" s="231"/>
      <c r="E185" s="231"/>
      <c r="H185" s="231"/>
    </row>
    <row r="186" spans="1:8" s="220" customFormat="1" ht="30.75" customHeight="1">
      <c r="A186" s="204">
        <v>2080903</v>
      </c>
      <c r="B186" s="229" t="s">
        <v>413</v>
      </c>
      <c r="C186" s="230">
        <v>137</v>
      </c>
      <c r="D186" s="231"/>
      <c r="E186" s="231"/>
      <c r="H186" s="231"/>
    </row>
    <row r="187" spans="1:8" s="220" customFormat="1" ht="30.75" customHeight="1">
      <c r="A187" s="204">
        <v>2080904</v>
      </c>
      <c r="B187" s="229" t="s">
        <v>995</v>
      </c>
      <c r="C187" s="230">
        <v>16</v>
      </c>
      <c r="D187" s="231"/>
      <c r="E187" s="231"/>
      <c r="H187" s="231"/>
    </row>
    <row r="188" spans="1:8" s="220" customFormat="1" ht="30.75" customHeight="1">
      <c r="A188" s="204">
        <v>2080905</v>
      </c>
      <c r="B188" s="229" t="s">
        <v>185</v>
      </c>
      <c r="C188" s="230">
        <v>3592</v>
      </c>
      <c r="D188" s="231"/>
      <c r="E188" s="231"/>
      <c r="H188" s="231"/>
    </row>
    <row r="189" spans="1:8" s="220" customFormat="1" ht="30.75" customHeight="1">
      <c r="A189" s="204">
        <v>2080999</v>
      </c>
      <c r="B189" s="229" t="s">
        <v>186</v>
      </c>
      <c r="C189" s="230">
        <v>405</v>
      </c>
      <c r="D189" s="231"/>
      <c r="E189" s="231"/>
      <c r="H189" s="231"/>
    </row>
    <row r="190" spans="1:8" s="220" customFormat="1" ht="30.75" customHeight="1">
      <c r="A190" s="204">
        <v>20810</v>
      </c>
      <c r="B190" s="229" t="s">
        <v>187</v>
      </c>
      <c r="C190" s="230">
        <f>+C191+C192+C193+C194+C195</f>
        <v>7948</v>
      </c>
      <c r="D190" s="231"/>
      <c r="E190" s="231"/>
      <c r="H190" s="231"/>
    </row>
    <row r="191" spans="1:8" s="220" customFormat="1" ht="30.75" customHeight="1">
      <c r="A191" s="204">
        <v>2081001</v>
      </c>
      <c r="B191" s="229" t="s">
        <v>188</v>
      </c>
      <c r="C191" s="230">
        <v>771</v>
      </c>
      <c r="D191" s="231"/>
      <c r="E191" s="231"/>
      <c r="H191" s="231"/>
    </row>
    <row r="192" spans="1:8" s="220" customFormat="1" ht="30.75" customHeight="1">
      <c r="A192" s="204">
        <v>2081002</v>
      </c>
      <c r="B192" s="229" t="s">
        <v>189</v>
      </c>
      <c r="C192" s="230">
        <v>3814</v>
      </c>
      <c r="D192" s="231"/>
      <c r="E192" s="231"/>
      <c r="H192" s="231"/>
    </row>
    <row r="193" spans="1:8" s="220" customFormat="1" ht="30.75" customHeight="1">
      <c r="A193" s="204">
        <v>2081004</v>
      </c>
      <c r="B193" s="229" t="s">
        <v>190</v>
      </c>
      <c r="C193" s="230">
        <v>1332</v>
      </c>
      <c r="D193" s="231"/>
      <c r="E193" s="231"/>
      <c r="H193" s="231"/>
    </row>
    <row r="194" spans="1:8" s="220" customFormat="1" ht="30.75" customHeight="1">
      <c r="A194" s="204">
        <v>2081006</v>
      </c>
      <c r="B194" s="229" t="s">
        <v>191</v>
      </c>
      <c r="C194" s="230">
        <v>882</v>
      </c>
      <c r="D194" s="231"/>
      <c r="E194" s="231"/>
      <c r="H194" s="231"/>
    </row>
    <row r="195" spans="1:8" s="220" customFormat="1" ht="30.75" customHeight="1">
      <c r="A195" s="204">
        <v>2081099</v>
      </c>
      <c r="B195" s="229" t="s">
        <v>994</v>
      </c>
      <c r="C195" s="230">
        <v>1149</v>
      </c>
      <c r="D195" s="231"/>
      <c r="E195" s="231"/>
      <c r="H195" s="231"/>
    </row>
    <row r="196" spans="1:8" s="220" customFormat="1" ht="30.75" customHeight="1">
      <c r="A196" s="204">
        <v>20811</v>
      </c>
      <c r="B196" s="229" t="s">
        <v>192</v>
      </c>
      <c r="C196" s="230">
        <f>+C197+C198+C199+C200+C201+C202</f>
        <v>14615</v>
      </c>
      <c r="D196" s="231"/>
      <c r="E196" s="231"/>
      <c r="H196" s="231"/>
    </row>
    <row r="197" spans="1:8" s="220" customFormat="1" ht="30.75" customHeight="1">
      <c r="A197" s="204">
        <v>2081101</v>
      </c>
      <c r="B197" s="229" t="s">
        <v>46</v>
      </c>
      <c r="C197" s="230">
        <v>401</v>
      </c>
      <c r="D197" s="231"/>
      <c r="E197" s="231"/>
      <c r="H197" s="231"/>
    </row>
    <row r="198" spans="1:8" s="220" customFormat="1" ht="30.75" customHeight="1">
      <c r="A198" s="204">
        <v>2081102</v>
      </c>
      <c r="B198" s="229" t="s">
        <v>51</v>
      </c>
      <c r="C198" s="230">
        <v>50</v>
      </c>
      <c r="D198" s="231"/>
      <c r="E198" s="231"/>
      <c r="H198" s="231"/>
    </row>
    <row r="199" spans="1:8" s="220" customFormat="1" ht="30.75" customHeight="1">
      <c r="A199" s="204">
        <v>2081104</v>
      </c>
      <c r="B199" s="229" t="s">
        <v>193</v>
      </c>
      <c r="C199" s="230">
        <v>1334</v>
      </c>
      <c r="D199" s="231"/>
      <c r="E199" s="231"/>
      <c r="H199" s="231"/>
    </row>
    <row r="200" spans="1:8" s="220" customFormat="1" ht="30.75" customHeight="1">
      <c r="A200" s="204">
        <v>2081105</v>
      </c>
      <c r="B200" s="229" t="s">
        <v>194</v>
      </c>
      <c r="C200" s="230">
        <v>479</v>
      </c>
      <c r="D200" s="231"/>
      <c r="E200" s="231"/>
      <c r="H200" s="231"/>
    </row>
    <row r="201" spans="1:8" s="220" customFormat="1" ht="30.75" customHeight="1">
      <c r="A201" s="204">
        <v>2081107</v>
      </c>
      <c r="B201" s="229" t="s">
        <v>195</v>
      </c>
      <c r="C201" s="230">
        <v>12271</v>
      </c>
      <c r="D201" s="231"/>
      <c r="E201" s="231"/>
      <c r="H201" s="231"/>
    </row>
    <row r="202" spans="1:8" s="220" customFormat="1" ht="30.75" customHeight="1">
      <c r="A202" s="204">
        <v>2081199</v>
      </c>
      <c r="B202" s="229" t="s">
        <v>996</v>
      </c>
      <c r="C202" s="230">
        <v>80</v>
      </c>
      <c r="D202" s="231"/>
      <c r="E202" s="231"/>
      <c r="H202" s="231"/>
    </row>
    <row r="203" spans="1:8" s="220" customFormat="1" ht="30.75" customHeight="1">
      <c r="A203" s="204">
        <v>20816</v>
      </c>
      <c r="B203" s="229" t="s">
        <v>196</v>
      </c>
      <c r="C203" s="230">
        <f>+C204+C205</f>
        <v>165</v>
      </c>
      <c r="D203" s="231"/>
      <c r="E203" s="231"/>
      <c r="H203" s="231"/>
    </row>
    <row r="204" spans="1:8" s="220" customFormat="1" ht="30.75" customHeight="1">
      <c r="A204" s="204">
        <v>2081601</v>
      </c>
      <c r="B204" s="229" t="s">
        <v>46</v>
      </c>
      <c r="C204" s="230">
        <v>153</v>
      </c>
      <c r="D204" s="231"/>
      <c r="E204" s="231"/>
      <c r="H204" s="231"/>
    </row>
    <row r="205" spans="1:8" s="220" customFormat="1" ht="30.75" customHeight="1">
      <c r="A205" s="204">
        <v>2081602</v>
      </c>
      <c r="B205" s="229" t="s">
        <v>51</v>
      </c>
      <c r="C205" s="230">
        <v>12</v>
      </c>
      <c r="D205" s="231"/>
      <c r="E205" s="231"/>
      <c r="H205" s="231"/>
    </row>
    <row r="206" spans="1:8" s="220" customFormat="1" ht="30.75" customHeight="1">
      <c r="A206" s="204">
        <v>20819</v>
      </c>
      <c r="B206" s="229" t="s">
        <v>197</v>
      </c>
      <c r="C206" s="230">
        <f>+C207</f>
        <v>20455</v>
      </c>
      <c r="D206" s="231"/>
      <c r="E206" s="231"/>
      <c r="H206" s="231"/>
    </row>
    <row r="207" spans="1:8" s="220" customFormat="1" ht="30.75" customHeight="1">
      <c r="A207" s="204">
        <v>2081901</v>
      </c>
      <c r="B207" s="229" t="s">
        <v>198</v>
      </c>
      <c r="C207" s="230">
        <v>20455</v>
      </c>
      <c r="D207" s="231"/>
      <c r="E207" s="231"/>
      <c r="H207" s="231"/>
    </row>
    <row r="208" spans="1:8" s="220" customFormat="1" ht="30.75" customHeight="1">
      <c r="A208" s="204">
        <v>20820</v>
      </c>
      <c r="B208" s="229" t="s">
        <v>199</v>
      </c>
      <c r="C208" s="230">
        <f>+C209+C210</f>
        <v>110</v>
      </c>
      <c r="D208" s="231"/>
      <c r="E208" s="231"/>
      <c r="H208" s="231"/>
    </row>
    <row r="209" spans="1:8" s="220" customFormat="1" ht="30.75" customHeight="1">
      <c r="A209" s="204">
        <v>2082001</v>
      </c>
      <c r="B209" s="229" t="s">
        <v>200</v>
      </c>
      <c r="C209" s="230">
        <v>100</v>
      </c>
      <c r="D209" s="231"/>
      <c r="E209" s="231"/>
      <c r="H209" s="231"/>
    </row>
    <row r="210" spans="1:8" s="220" customFormat="1" ht="30.75" customHeight="1">
      <c r="A210" s="204">
        <v>2082002</v>
      </c>
      <c r="B210" s="229" t="s">
        <v>201</v>
      </c>
      <c r="C210" s="230">
        <v>10</v>
      </c>
      <c r="D210" s="231"/>
      <c r="E210" s="231"/>
      <c r="H210" s="231"/>
    </row>
    <row r="211" spans="1:8" s="220" customFormat="1" ht="30.75" customHeight="1">
      <c r="A211" s="204">
        <v>20821</v>
      </c>
      <c r="B211" s="229" t="s">
        <v>202</v>
      </c>
      <c r="C211" s="230">
        <f>+C212</f>
        <v>2277</v>
      </c>
      <c r="D211" s="231"/>
      <c r="E211" s="231"/>
      <c r="H211" s="231"/>
    </row>
    <row r="212" spans="1:8" s="220" customFormat="1" ht="30.75" customHeight="1">
      <c r="A212" s="204">
        <v>2082101</v>
      </c>
      <c r="B212" s="229" t="s">
        <v>203</v>
      </c>
      <c r="C212" s="230">
        <v>2277</v>
      </c>
      <c r="D212" s="231"/>
      <c r="E212" s="231"/>
      <c r="H212" s="231"/>
    </row>
    <row r="213" spans="1:8" s="220" customFormat="1" ht="30.75" customHeight="1">
      <c r="A213" s="204">
        <v>20825</v>
      </c>
      <c r="B213" s="229" t="s">
        <v>204</v>
      </c>
      <c r="C213" s="230">
        <f>C214</f>
        <v>30</v>
      </c>
      <c r="D213" s="231"/>
      <c r="E213" s="231"/>
      <c r="H213" s="231"/>
    </row>
    <row r="214" spans="1:8" s="220" customFormat="1" ht="30.75" customHeight="1">
      <c r="A214" s="204">
        <v>2082502</v>
      </c>
      <c r="B214" s="229" t="s">
        <v>206</v>
      </c>
      <c r="C214" s="230">
        <v>30</v>
      </c>
      <c r="D214" s="231"/>
      <c r="E214" s="231"/>
      <c r="H214" s="231"/>
    </row>
    <row r="215" spans="1:8" s="220" customFormat="1" ht="30.75" customHeight="1">
      <c r="A215" s="204">
        <v>20826</v>
      </c>
      <c r="B215" s="229" t="s">
        <v>207</v>
      </c>
      <c r="C215" s="230">
        <f>+C216+C217</f>
        <v>81019</v>
      </c>
      <c r="D215" s="231"/>
      <c r="E215" s="231"/>
      <c r="H215" s="231"/>
    </row>
    <row r="216" spans="1:8" s="220" customFormat="1" ht="30.75" customHeight="1">
      <c r="A216" s="204">
        <v>2082601</v>
      </c>
      <c r="B216" s="229" t="s">
        <v>208</v>
      </c>
      <c r="C216" s="230">
        <v>979</v>
      </c>
      <c r="D216" s="231"/>
      <c r="E216" s="231"/>
      <c r="H216" s="231"/>
    </row>
    <row r="217" spans="1:8" s="220" customFormat="1" ht="30.75" customHeight="1">
      <c r="A217" s="204">
        <v>2082602</v>
      </c>
      <c r="B217" s="229" t="s">
        <v>209</v>
      </c>
      <c r="C217" s="230">
        <v>80040</v>
      </c>
      <c r="D217" s="231"/>
      <c r="E217" s="231"/>
      <c r="H217" s="231"/>
    </row>
    <row r="218" spans="1:8" s="220" customFormat="1" ht="30.75" customHeight="1">
      <c r="A218" s="204">
        <v>20828</v>
      </c>
      <c r="B218" s="229" t="s">
        <v>210</v>
      </c>
      <c r="C218" s="230">
        <f>+C219+C220</f>
        <v>1983</v>
      </c>
      <c r="D218" s="231"/>
      <c r="E218" s="231"/>
      <c r="H218" s="231"/>
    </row>
    <row r="219" spans="1:8" s="220" customFormat="1" ht="30.75" customHeight="1">
      <c r="A219" s="204">
        <v>2082801</v>
      </c>
      <c r="B219" s="229" t="s">
        <v>46</v>
      </c>
      <c r="C219" s="230">
        <v>1920</v>
      </c>
      <c r="D219" s="231"/>
      <c r="E219" s="231"/>
      <c r="H219" s="231"/>
    </row>
    <row r="220" spans="1:8" s="220" customFormat="1" ht="30.75" customHeight="1">
      <c r="A220" s="204">
        <v>2082804</v>
      </c>
      <c r="B220" s="229" t="s">
        <v>211</v>
      </c>
      <c r="C220" s="230">
        <v>63</v>
      </c>
      <c r="D220" s="231"/>
      <c r="E220" s="231"/>
      <c r="H220" s="231"/>
    </row>
    <row r="221" spans="1:8" s="220" customFormat="1" ht="30.75" customHeight="1">
      <c r="A221" s="204">
        <v>20830</v>
      </c>
      <c r="B221" s="229" t="s">
        <v>213</v>
      </c>
      <c r="C221" s="230">
        <f>+C222+C223</f>
        <v>836</v>
      </c>
      <c r="D221" s="231"/>
      <c r="E221" s="231"/>
      <c r="H221" s="231"/>
    </row>
    <row r="222" spans="1:8" s="220" customFormat="1" ht="30.75" customHeight="1">
      <c r="A222" s="204">
        <v>2083001</v>
      </c>
      <c r="B222" s="229" t="s">
        <v>214</v>
      </c>
      <c r="C222" s="230">
        <v>613</v>
      </c>
      <c r="D222" s="231"/>
      <c r="E222" s="231"/>
      <c r="H222" s="231"/>
    </row>
    <row r="223" spans="1:8" s="220" customFormat="1" ht="30.75" customHeight="1">
      <c r="A223" s="204">
        <v>2083099</v>
      </c>
      <c r="B223" s="229" t="s">
        <v>215</v>
      </c>
      <c r="C223" s="230">
        <v>223</v>
      </c>
      <c r="D223" s="231"/>
      <c r="E223" s="231"/>
      <c r="H223" s="231"/>
    </row>
    <row r="224" spans="1:8" s="220" customFormat="1" ht="30.75" customHeight="1">
      <c r="A224" s="204">
        <v>20899</v>
      </c>
      <c r="B224" s="229" t="s">
        <v>216</v>
      </c>
      <c r="C224" s="230">
        <f>+C225</f>
        <v>13795</v>
      </c>
      <c r="D224" s="231"/>
      <c r="E224" s="231"/>
      <c r="H224" s="231"/>
    </row>
    <row r="225" spans="1:8" s="220" customFormat="1" ht="30.75" customHeight="1">
      <c r="A225" s="204">
        <v>2089999</v>
      </c>
      <c r="B225" s="229" t="s">
        <v>217</v>
      </c>
      <c r="C225" s="230">
        <v>13795</v>
      </c>
      <c r="D225" s="231"/>
      <c r="E225" s="231"/>
      <c r="H225" s="231"/>
    </row>
    <row r="226" spans="1:8" s="220" customFormat="1" ht="30.75" customHeight="1">
      <c r="A226" s="204">
        <v>210</v>
      </c>
      <c r="B226" s="229" t="s">
        <v>218</v>
      </c>
      <c r="C226" s="230">
        <f>+C227+C230+C233+C236+C242+C244+C247+C249+C251+C253+C262+C257+C259</f>
        <v>157566</v>
      </c>
      <c r="D226" s="231"/>
      <c r="E226" s="231"/>
      <c r="H226" s="231"/>
    </row>
    <row r="227" spans="1:8" s="220" customFormat="1" ht="30.75" customHeight="1">
      <c r="A227" s="204">
        <v>21001</v>
      </c>
      <c r="B227" s="229" t="s">
        <v>219</v>
      </c>
      <c r="C227" s="230">
        <f>+C228+C229</f>
        <v>2506</v>
      </c>
      <c r="D227" s="231"/>
      <c r="E227" s="231"/>
      <c r="H227" s="231"/>
    </row>
    <row r="228" spans="1:8" s="220" customFormat="1" ht="30.75" customHeight="1">
      <c r="A228" s="204">
        <v>2100101</v>
      </c>
      <c r="B228" s="229" t="s">
        <v>46</v>
      </c>
      <c r="C228" s="230">
        <f>2299-1</f>
        <v>2298</v>
      </c>
      <c r="D228" s="231"/>
      <c r="E228" s="231"/>
      <c r="H228" s="231"/>
    </row>
    <row r="229" spans="1:8" s="220" customFormat="1" ht="30.75" customHeight="1">
      <c r="A229" s="204">
        <v>2100199</v>
      </c>
      <c r="B229" s="229" t="s">
        <v>220</v>
      </c>
      <c r="C229" s="230">
        <v>208</v>
      </c>
      <c r="D229" s="231"/>
      <c r="E229" s="231"/>
      <c r="H229" s="231"/>
    </row>
    <row r="230" spans="1:8" s="220" customFormat="1" ht="30.75" customHeight="1">
      <c r="A230" s="204">
        <v>21002</v>
      </c>
      <c r="B230" s="229" t="s">
        <v>221</v>
      </c>
      <c r="C230" s="230">
        <f>+C231+C232</f>
        <v>10631</v>
      </c>
      <c r="D230" s="231"/>
      <c r="E230" s="231"/>
      <c r="H230" s="231"/>
    </row>
    <row r="231" spans="1:8" s="220" customFormat="1" ht="30.75" customHeight="1">
      <c r="A231" s="204">
        <v>2100201</v>
      </c>
      <c r="B231" s="229" t="s">
        <v>997</v>
      </c>
      <c r="C231" s="230">
        <v>20</v>
      </c>
      <c r="D231" s="231"/>
      <c r="E231" s="231"/>
      <c r="H231" s="231"/>
    </row>
    <row r="232" spans="1:8" s="220" customFormat="1" ht="30.75" customHeight="1">
      <c r="A232" s="204">
        <v>2100299</v>
      </c>
      <c r="B232" s="229" t="s">
        <v>222</v>
      </c>
      <c r="C232" s="230">
        <v>10611</v>
      </c>
      <c r="D232" s="231"/>
      <c r="E232" s="231"/>
      <c r="H232" s="231"/>
    </row>
    <row r="233" spans="1:8" s="220" customFormat="1" ht="30.75" customHeight="1">
      <c r="A233" s="204">
        <v>21003</v>
      </c>
      <c r="B233" s="229" t="s">
        <v>223</v>
      </c>
      <c r="C233" s="230">
        <f>+C234+C235</f>
        <v>41009</v>
      </c>
      <c r="D233" s="231"/>
      <c r="E233" s="231"/>
      <c r="H233" s="231"/>
    </row>
    <row r="234" spans="1:8" s="220" customFormat="1" ht="30.75" customHeight="1">
      <c r="A234" s="204">
        <v>2100302</v>
      </c>
      <c r="B234" s="229" t="s">
        <v>224</v>
      </c>
      <c r="C234" s="230">
        <v>35030</v>
      </c>
      <c r="D234" s="231"/>
      <c r="E234" s="231"/>
      <c r="H234" s="231"/>
    </row>
    <row r="235" spans="1:8" s="220" customFormat="1" ht="30.75" customHeight="1">
      <c r="A235" s="204">
        <v>2100399</v>
      </c>
      <c r="B235" s="229" t="s">
        <v>225</v>
      </c>
      <c r="C235" s="230">
        <v>5979</v>
      </c>
      <c r="D235" s="231"/>
      <c r="E235" s="231"/>
      <c r="H235" s="231"/>
    </row>
    <row r="236" spans="1:8" s="220" customFormat="1" ht="30.75" customHeight="1">
      <c r="A236" s="204">
        <v>21004</v>
      </c>
      <c r="B236" s="229" t="s">
        <v>226</v>
      </c>
      <c r="C236" s="230">
        <f>+C237+C238+C239+C240+C241</f>
        <v>19246</v>
      </c>
      <c r="D236" s="231"/>
      <c r="E236" s="231"/>
      <c r="H236" s="231"/>
    </row>
    <row r="237" spans="1:8" s="220" customFormat="1" ht="30.75" customHeight="1">
      <c r="A237" s="204">
        <v>2100401</v>
      </c>
      <c r="B237" s="229" t="s">
        <v>227</v>
      </c>
      <c r="C237" s="230">
        <v>2940</v>
      </c>
      <c r="D237" s="231"/>
      <c r="E237" s="231"/>
      <c r="H237" s="231"/>
    </row>
    <row r="238" spans="1:8" s="220" customFormat="1" ht="30.75" customHeight="1">
      <c r="A238" s="204">
        <v>2100405</v>
      </c>
      <c r="B238" s="229" t="s">
        <v>229</v>
      </c>
      <c r="C238" s="230">
        <v>308</v>
      </c>
      <c r="D238" s="231"/>
      <c r="E238" s="231"/>
      <c r="H238" s="231"/>
    </row>
    <row r="239" spans="1:8" s="220" customFormat="1" ht="30.75" customHeight="1">
      <c r="A239" s="204">
        <v>2100408</v>
      </c>
      <c r="B239" s="229" t="s">
        <v>230</v>
      </c>
      <c r="C239" s="230">
        <v>14836</v>
      </c>
      <c r="D239" s="231"/>
      <c r="E239" s="231"/>
      <c r="H239" s="231"/>
    </row>
    <row r="240" spans="1:8" s="220" customFormat="1" ht="30.75" customHeight="1">
      <c r="A240" s="204">
        <v>2100409</v>
      </c>
      <c r="B240" s="229" t="s">
        <v>231</v>
      </c>
      <c r="C240" s="230">
        <v>432</v>
      </c>
      <c r="D240" s="231"/>
      <c r="E240" s="231"/>
      <c r="H240" s="231"/>
    </row>
    <row r="241" spans="1:8" s="220" customFormat="1" ht="30.75" customHeight="1">
      <c r="A241" s="204">
        <v>2100499</v>
      </c>
      <c r="B241" s="229" t="s">
        <v>232</v>
      </c>
      <c r="C241" s="230">
        <v>730</v>
      </c>
      <c r="D241" s="231"/>
      <c r="E241" s="231"/>
      <c r="H241" s="231"/>
    </row>
    <row r="242" spans="1:8" s="220" customFormat="1" ht="30.75" customHeight="1">
      <c r="A242" s="204">
        <v>21007</v>
      </c>
      <c r="B242" s="229" t="s">
        <v>233</v>
      </c>
      <c r="C242" s="230">
        <f>+C243</f>
        <v>16878</v>
      </c>
      <c r="D242" s="231"/>
      <c r="E242" s="231"/>
      <c r="H242" s="231"/>
    </row>
    <row r="243" spans="1:8" s="220" customFormat="1" ht="30.75" customHeight="1">
      <c r="A243" s="204">
        <v>2100799</v>
      </c>
      <c r="B243" s="229" t="s">
        <v>234</v>
      </c>
      <c r="C243" s="230">
        <v>16878</v>
      </c>
      <c r="D243" s="231"/>
      <c r="E243" s="231"/>
      <c r="H243" s="231"/>
    </row>
    <row r="244" spans="1:8" s="220" customFormat="1" ht="30.75" customHeight="1">
      <c r="A244" s="204">
        <v>21011</v>
      </c>
      <c r="B244" s="229" t="s">
        <v>235</v>
      </c>
      <c r="C244" s="230">
        <f>+C245+C246</f>
        <v>2636</v>
      </c>
      <c r="D244" s="231"/>
      <c r="E244" s="231"/>
      <c r="H244" s="231"/>
    </row>
    <row r="245" spans="1:8" s="220" customFormat="1" ht="30.75" customHeight="1">
      <c r="A245" s="204">
        <v>2101103</v>
      </c>
      <c r="B245" s="229" t="s">
        <v>236</v>
      </c>
      <c r="C245" s="230">
        <v>1800</v>
      </c>
      <c r="D245" s="231"/>
      <c r="E245" s="231"/>
      <c r="H245" s="231"/>
    </row>
    <row r="246" spans="1:8" s="220" customFormat="1" ht="30.75" customHeight="1">
      <c r="A246" s="204">
        <v>2101199</v>
      </c>
      <c r="B246" s="229" t="s">
        <v>237</v>
      </c>
      <c r="C246" s="230">
        <v>836</v>
      </c>
      <c r="D246" s="231"/>
      <c r="E246" s="231"/>
      <c r="H246" s="231"/>
    </row>
    <row r="247" spans="1:8" s="220" customFormat="1" ht="30.75" customHeight="1">
      <c r="A247" s="204">
        <v>21012</v>
      </c>
      <c r="B247" s="229" t="s">
        <v>238</v>
      </c>
      <c r="C247" s="230">
        <f>+C248</f>
        <v>43055</v>
      </c>
      <c r="D247" s="231"/>
      <c r="E247" s="231"/>
      <c r="H247" s="231"/>
    </row>
    <row r="248" spans="1:8" s="220" customFormat="1" ht="30.75" customHeight="1">
      <c r="A248" s="204">
        <v>2101202</v>
      </c>
      <c r="B248" s="229" t="s">
        <v>239</v>
      </c>
      <c r="C248" s="230">
        <v>43055</v>
      </c>
      <c r="D248" s="231"/>
      <c r="E248" s="231"/>
      <c r="H248" s="231"/>
    </row>
    <row r="249" spans="1:8" s="220" customFormat="1" ht="30.75" customHeight="1">
      <c r="A249" s="204">
        <v>21013</v>
      </c>
      <c r="B249" s="229" t="s">
        <v>240</v>
      </c>
      <c r="C249" s="230">
        <f>C250</f>
        <v>2592</v>
      </c>
      <c r="D249" s="231"/>
      <c r="E249" s="231"/>
      <c r="H249" s="231"/>
    </row>
    <row r="250" spans="1:8" s="220" customFormat="1" ht="30.75" customHeight="1">
      <c r="A250" s="204">
        <v>2101301</v>
      </c>
      <c r="B250" s="229" t="s">
        <v>241</v>
      </c>
      <c r="C250" s="230">
        <v>2592</v>
      </c>
      <c r="D250" s="231"/>
      <c r="E250" s="231"/>
      <c r="H250" s="231"/>
    </row>
    <row r="251" spans="1:8" s="220" customFormat="1" ht="30.75" customHeight="1">
      <c r="A251" s="204">
        <v>21014</v>
      </c>
      <c r="B251" s="229" t="s">
        <v>242</v>
      </c>
      <c r="C251" s="230">
        <f>C252</f>
        <v>192</v>
      </c>
      <c r="D251" s="231"/>
      <c r="E251" s="231"/>
      <c r="H251" s="231"/>
    </row>
    <row r="252" spans="1:8" s="220" customFormat="1" ht="30.75" customHeight="1">
      <c r="A252" s="204">
        <v>2101401</v>
      </c>
      <c r="B252" s="229" t="s">
        <v>243</v>
      </c>
      <c r="C252" s="230">
        <v>192</v>
      </c>
      <c r="D252" s="231"/>
      <c r="E252" s="231"/>
      <c r="H252" s="231"/>
    </row>
    <row r="253" spans="1:8" s="220" customFormat="1" ht="30.75" customHeight="1">
      <c r="A253" s="204">
        <v>21015</v>
      </c>
      <c r="B253" s="229" t="s">
        <v>244</v>
      </c>
      <c r="C253" s="230">
        <f>+C254+C255+C256</f>
        <v>1657</v>
      </c>
      <c r="D253" s="231"/>
      <c r="E253" s="231"/>
      <c r="H253" s="231"/>
    </row>
    <row r="254" spans="1:8" s="220" customFormat="1" ht="30.75" customHeight="1">
      <c r="A254" s="204">
        <v>2101501</v>
      </c>
      <c r="B254" s="229" t="s">
        <v>46</v>
      </c>
      <c r="C254" s="230">
        <v>1487</v>
      </c>
      <c r="D254" s="231"/>
      <c r="E254" s="231"/>
      <c r="H254" s="231"/>
    </row>
    <row r="255" spans="1:8" s="220" customFormat="1" ht="30.75" customHeight="1">
      <c r="A255" s="204">
        <v>2101502</v>
      </c>
      <c r="B255" s="229" t="s">
        <v>51</v>
      </c>
      <c r="C255" s="230">
        <v>15</v>
      </c>
      <c r="D255" s="231"/>
      <c r="E255" s="231"/>
      <c r="H255" s="231"/>
    </row>
    <row r="256" spans="1:8" s="220" customFormat="1" ht="30.75" customHeight="1">
      <c r="A256" s="204">
        <v>2101599</v>
      </c>
      <c r="B256" s="229" t="s">
        <v>245</v>
      </c>
      <c r="C256" s="230">
        <v>155</v>
      </c>
      <c r="D256" s="231"/>
      <c r="E256" s="231"/>
      <c r="H256" s="231"/>
    </row>
    <row r="257" spans="1:8" s="220" customFormat="1" ht="30.75" customHeight="1">
      <c r="A257" s="204">
        <v>21017</v>
      </c>
      <c r="B257" s="229" t="s">
        <v>246</v>
      </c>
      <c r="C257" s="230">
        <f>+C258</f>
        <v>53</v>
      </c>
      <c r="D257" s="231"/>
      <c r="E257" s="231"/>
      <c r="H257" s="231"/>
    </row>
    <row r="258" spans="1:8" s="220" customFormat="1" ht="30.75" customHeight="1">
      <c r="A258" s="204">
        <v>2101799</v>
      </c>
      <c r="B258" s="229" t="s">
        <v>248</v>
      </c>
      <c r="C258" s="230">
        <v>53</v>
      </c>
      <c r="D258" s="231"/>
      <c r="E258" s="231"/>
      <c r="H258" s="231"/>
    </row>
    <row r="259" spans="1:8" s="220" customFormat="1" ht="30.75" customHeight="1">
      <c r="A259" s="204">
        <v>21019</v>
      </c>
      <c r="B259" s="229" t="s">
        <v>998</v>
      </c>
      <c r="C259" s="230">
        <f>+C260+C261</f>
        <v>14111</v>
      </c>
      <c r="D259" s="231"/>
      <c r="E259" s="231"/>
      <c r="H259" s="231"/>
    </row>
    <row r="260" spans="1:8" s="220" customFormat="1" ht="30.75" customHeight="1">
      <c r="A260" s="204">
        <v>2101902</v>
      </c>
      <c r="B260" s="229" t="s">
        <v>999</v>
      </c>
      <c r="C260" s="230">
        <v>8519</v>
      </c>
      <c r="D260" s="231"/>
      <c r="E260" s="231"/>
      <c r="H260" s="231"/>
    </row>
    <row r="261" spans="1:8" s="220" customFormat="1" ht="30.75" customHeight="1">
      <c r="A261" s="204">
        <v>2101999</v>
      </c>
      <c r="B261" s="229" t="s">
        <v>1000</v>
      </c>
      <c r="C261" s="230">
        <v>5592</v>
      </c>
      <c r="D261" s="231"/>
      <c r="E261" s="231"/>
      <c r="H261" s="231"/>
    </row>
    <row r="262" spans="1:8" s="220" customFormat="1" ht="30.75" customHeight="1">
      <c r="A262" s="204">
        <v>21099</v>
      </c>
      <c r="B262" s="229" t="s">
        <v>246</v>
      </c>
      <c r="C262" s="230">
        <f>+C263</f>
        <v>3000</v>
      </c>
      <c r="D262" s="231"/>
      <c r="E262" s="231"/>
      <c r="H262" s="231"/>
    </row>
    <row r="263" spans="1:8" s="220" customFormat="1" ht="30.75" customHeight="1">
      <c r="A263" s="204">
        <v>2109999</v>
      </c>
      <c r="B263" s="229" t="s">
        <v>1001</v>
      </c>
      <c r="C263" s="230">
        <v>3000</v>
      </c>
      <c r="D263" s="231"/>
      <c r="E263" s="231"/>
      <c r="H263" s="231"/>
    </row>
    <row r="264" spans="1:8" s="220" customFormat="1" ht="30.75" customHeight="1">
      <c r="A264" s="204">
        <v>211</v>
      </c>
      <c r="B264" s="229" t="s">
        <v>251</v>
      </c>
      <c r="C264" s="230">
        <f>+C265+C267+C270+C274</f>
        <v>42107</v>
      </c>
      <c r="D264" s="231"/>
      <c r="E264" s="231"/>
      <c r="H264" s="231"/>
    </row>
    <row r="265" spans="1:8" s="220" customFormat="1" ht="30.75" customHeight="1">
      <c r="A265" s="204">
        <v>21101</v>
      </c>
      <c r="B265" s="229" t="s">
        <v>252</v>
      </c>
      <c r="C265" s="230">
        <f>+C266</f>
        <v>3534</v>
      </c>
      <c r="D265" s="231"/>
      <c r="E265" s="231"/>
      <c r="H265" s="231"/>
    </row>
    <row r="266" spans="1:8" s="220" customFormat="1" ht="30.75" customHeight="1">
      <c r="A266" s="204">
        <v>2110101</v>
      </c>
      <c r="B266" s="229" t="s">
        <v>46</v>
      </c>
      <c r="C266" s="230">
        <v>3534</v>
      </c>
      <c r="D266" s="231"/>
      <c r="E266" s="231"/>
      <c r="H266" s="231"/>
    </row>
    <row r="267" spans="1:8" s="220" customFormat="1" ht="30.75" customHeight="1">
      <c r="A267" s="204">
        <v>21103</v>
      </c>
      <c r="B267" s="229" t="s">
        <v>253</v>
      </c>
      <c r="C267" s="230">
        <f>+C268+C269</f>
        <v>33423</v>
      </c>
      <c r="D267" s="231"/>
      <c r="E267" s="231"/>
      <c r="H267" s="231"/>
    </row>
    <row r="268" spans="1:8" s="220" customFormat="1" ht="30.75" customHeight="1">
      <c r="A268" s="204">
        <v>2110301</v>
      </c>
      <c r="B268" s="229" t="s">
        <v>254</v>
      </c>
      <c r="C268" s="230">
        <f>263+6727</f>
        <v>6990</v>
      </c>
      <c r="D268" s="231"/>
      <c r="E268" s="231"/>
      <c r="H268" s="231"/>
    </row>
    <row r="269" spans="1:8" s="220" customFormat="1" ht="30.75" customHeight="1">
      <c r="A269" s="204">
        <v>2110302</v>
      </c>
      <c r="B269" s="229" t="s">
        <v>255</v>
      </c>
      <c r="C269" s="230">
        <f>253+26180</f>
        <v>26433</v>
      </c>
      <c r="D269" s="231"/>
      <c r="E269" s="231"/>
      <c r="H269" s="231"/>
    </row>
    <row r="270" spans="1:8" s="220" customFormat="1" ht="30.75" customHeight="1">
      <c r="A270" s="204">
        <v>21104</v>
      </c>
      <c r="B270" s="229" t="s">
        <v>256</v>
      </c>
      <c r="C270" s="230">
        <f>+C271+C272+C273</f>
        <v>3386</v>
      </c>
      <c r="D270" s="231"/>
      <c r="E270" s="231"/>
      <c r="H270" s="231"/>
    </row>
    <row r="271" spans="1:8" s="220" customFormat="1" ht="30.75" customHeight="1">
      <c r="A271" s="204">
        <v>2110401</v>
      </c>
      <c r="B271" s="229" t="s">
        <v>1002</v>
      </c>
      <c r="C271" s="230">
        <v>2910</v>
      </c>
      <c r="D271" s="231"/>
      <c r="E271" s="231"/>
      <c r="H271" s="231"/>
    </row>
    <row r="272" spans="1:8" s="220" customFormat="1" ht="30.75" customHeight="1">
      <c r="A272" s="204">
        <v>2110406</v>
      </c>
      <c r="B272" s="229" t="s">
        <v>257</v>
      </c>
      <c r="C272" s="230">
        <v>84</v>
      </c>
      <c r="D272" s="231"/>
      <c r="E272" s="231"/>
      <c r="H272" s="231"/>
    </row>
    <row r="273" spans="1:8" s="220" customFormat="1" ht="30.75" customHeight="1">
      <c r="A273" s="204">
        <v>2110499</v>
      </c>
      <c r="B273" s="229" t="s">
        <v>414</v>
      </c>
      <c r="C273" s="230">
        <v>392</v>
      </c>
      <c r="D273" s="231"/>
      <c r="E273" s="231"/>
      <c r="H273" s="231"/>
    </row>
    <row r="274" spans="1:8" s="220" customFormat="1" ht="30.75" customHeight="1">
      <c r="A274" s="204">
        <v>21199</v>
      </c>
      <c r="B274" s="229" t="s">
        <v>258</v>
      </c>
      <c r="C274" s="230">
        <f>C275</f>
        <v>1764</v>
      </c>
      <c r="D274" s="231"/>
      <c r="E274" s="231"/>
      <c r="H274" s="231"/>
    </row>
    <row r="275" spans="1:8" s="220" customFormat="1" ht="30.75" customHeight="1">
      <c r="A275" s="204">
        <v>2119999</v>
      </c>
      <c r="B275" s="229" t="s">
        <v>259</v>
      </c>
      <c r="C275" s="230">
        <v>1764</v>
      </c>
      <c r="D275" s="231"/>
      <c r="E275" s="231"/>
      <c r="H275" s="231"/>
    </row>
    <row r="276" spans="1:8" s="220" customFormat="1" ht="30.75" customHeight="1">
      <c r="A276" s="204">
        <v>212</v>
      </c>
      <c r="B276" s="229" t="s">
        <v>260</v>
      </c>
      <c r="C276" s="230">
        <f>+C277+C281+C283+C285</f>
        <v>105707</v>
      </c>
      <c r="D276" s="231"/>
      <c r="E276" s="231"/>
      <c r="H276" s="231"/>
    </row>
    <row r="277" spans="1:8" s="220" customFormat="1" ht="30.75" customHeight="1">
      <c r="A277" s="204">
        <v>21201</v>
      </c>
      <c r="B277" s="229" t="s">
        <v>261</v>
      </c>
      <c r="C277" s="230">
        <f>+C278+C279+C280</f>
        <v>13581</v>
      </c>
      <c r="D277" s="231"/>
      <c r="E277" s="231"/>
      <c r="H277" s="231"/>
    </row>
    <row r="278" spans="1:8" s="220" customFormat="1" ht="30.75" customHeight="1">
      <c r="A278" s="204">
        <v>2120101</v>
      </c>
      <c r="B278" s="229" t="s">
        <v>46</v>
      </c>
      <c r="C278" s="230">
        <f>12392+20</f>
        <v>12412</v>
      </c>
      <c r="D278" s="231"/>
      <c r="E278" s="231"/>
      <c r="H278" s="231"/>
    </row>
    <row r="279" spans="1:8" s="220" customFormat="1" ht="30.75" customHeight="1">
      <c r="A279" s="204">
        <v>2120104</v>
      </c>
      <c r="B279" s="229" t="s">
        <v>262</v>
      </c>
      <c r="C279" s="230">
        <v>557</v>
      </c>
      <c r="D279" s="231"/>
      <c r="E279" s="231"/>
      <c r="H279" s="231"/>
    </row>
    <row r="280" spans="1:8" s="220" customFormat="1" ht="30.75" customHeight="1">
      <c r="A280" s="204">
        <v>2120199</v>
      </c>
      <c r="B280" s="229" t="s">
        <v>263</v>
      </c>
      <c r="C280" s="230">
        <v>612</v>
      </c>
      <c r="D280" s="231"/>
      <c r="E280" s="231"/>
      <c r="H280" s="231"/>
    </row>
    <row r="281" spans="1:8" s="220" customFormat="1" ht="30.75" customHeight="1">
      <c r="A281" s="204">
        <v>21203</v>
      </c>
      <c r="B281" s="229" t="s">
        <v>264</v>
      </c>
      <c r="C281" s="230">
        <f>+C282</f>
        <v>8355</v>
      </c>
      <c r="D281" s="231"/>
      <c r="E281" s="231"/>
      <c r="H281" s="231"/>
    </row>
    <row r="282" spans="1:8" s="220" customFormat="1" ht="30.75" customHeight="1">
      <c r="A282" s="204">
        <v>2120399</v>
      </c>
      <c r="B282" s="229" t="s">
        <v>265</v>
      </c>
      <c r="C282" s="230">
        <v>8355</v>
      </c>
      <c r="D282" s="231"/>
      <c r="E282" s="231"/>
      <c r="H282" s="231"/>
    </row>
    <row r="283" spans="1:8" s="220" customFormat="1" ht="30.75" customHeight="1">
      <c r="A283" s="204">
        <v>21205</v>
      </c>
      <c r="B283" s="229" t="s">
        <v>266</v>
      </c>
      <c r="C283" s="230">
        <f>C284</f>
        <v>6023</v>
      </c>
      <c r="D283" s="231"/>
      <c r="E283" s="231"/>
      <c r="H283" s="231"/>
    </row>
    <row r="284" spans="1:8" s="220" customFormat="1" ht="30.75" customHeight="1">
      <c r="A284" s="204">
        <v>2120501</v>
      </c>
      <c r="B284" s="229" t="s">
        <v>267</v>
      </c>
      <c r="C284" s="230">
        <v>6023</v>
      </c>
      <c r="D284" s="231"/>
      <c r="E284" s="231"/>
      <c r="H284" s="231"/>
    </row>
    <row r="285" spans="1:8" s="220" customFormat="1" ht="30.75" customHeight="1">
      <c r="A285" s="204">
        <v>21299</v>
      </c>
      <c r="B285" s="229" t="s">
        <v>268</v>
      </c>
      <c r="C285" s="230">
        <f>C286</f>
        <v>77748</v>
      </c>
      <c r="D285" s="231"/>
      <c r="E285" s="231"/>
      <c r="H285" s="231"/>
    </row>
    <row r="286" spans="1:8" s="220" customFormat="1" ht="30.75" customHeight="1">
      <c r="A286" s="204">
        <v>2129999</v>
      </c>
      <c r="B286" s="229" t="s">
        <v>269</v>
      </c>
      <c r="C286" s="230">
        <v>77748</v>
      </c>
      <c r="D286" s="231"/>
      <c r="E286" s="231"/>
      <c r="H286" s="231"/>
    </row>
    <row r="287" spans="1:8" s="220" customFormat="1" ht="30.75" customHeight="1">
      <c r="A287" s="204">
        <v>213</v>
      </c>
      <c r="B287" s="229" t="s">
        <v>270</v>
      </c>
      <c r="C287" s="230">
        <f>+C288+C302+C309+C319+C322+C325+C328</f>
        <v>100264</v>
      </c>
      <c r="D287" s="231"/>
      <c r="E287" s="231"/>
      <c r="H287" s="231"/>
    </row>
    <row r="288" spans="1:8" s="220" customFormat="1" ht="30.75" customHeight="1">
      <c r="A288" s="204">
        <v>21301</v>
      </c>
      <c r="B288" s="229" t="s">
        <v>271</v>
      </c>
      <c r="C288" s="230">
        <f>+C289+C290+C291+C292+C293+C294+C295+C296+C297+C298+C299+C300+C301</f>
        <v>38004</v>
      </c>
      <c r="D288" s="231"/>
      <c r="E288" s="231"/>
      <c r="H288" s="231"/>
    </row>
    <row r="289" spans="1:8" s="220" customFormat="1" ht="30.75" customHeight="1">
      <c r="A289" s="204">
        <v>2130101</v>
      </c>
      <c r="B289" s="229" t="s">
        <v>46</v>
      </c>
      <c r="C289" s="230">
        <v>7619</v>
      </c>
      <c r="D289" s="231"/>
      <c r="E289" s="231"/>
      <c r="H289" s="231"/>
    </row>
    <row r="290" spans="1:8" s="220" customFormat="1" ht="30.75" customHeight="1">
      <c r="A290" s="204">
        <v>2130104</v>
      </c>
      <c r="B290" s="229" t="s">
        <v>53</v>
      </c>
      <c r="C290" s="230">
        <v>371</v>
      </c>
      <c r="D290" s="231"/>
      <c r="E290" s="231"/>
      <c r="H290" s="231"/>
    </row>
    <row r="291" spans="1:8" s="220" customFormat="1" ht="30.75" customHeight="1">
      <c r="A291" s="204">
        <v>2130108</v>
      </c>
      <c r="B291" s="229" t="s">
        <v>272</v>
      </c>
      <c r="C291" s="230">
        <f>111+492</f>
        <v>603</v>
      </c>
      <c r="D291" s="231"/>
      <c r="E291" s="231"/>
      <c r="H291" s="231"/>
    </row>
    <row r="292" spans="1:8" s="220" customFormat="1" ht="30.75" customHeight="1">
      <c r="A292" s="204">
        <v>2130110</v>
      </c>
      <c r="B292" s="229" t="s">
        <v>273</v>
      </c>
      <c r="C292" s="230">
        <v>2</v>
      </c>
      <c r="D292" s="231"/>
      <c r="E292" s="231"/>
      <c r="H292" s="231"/>
    </row>
    <row r="293" spans="1:8" s="220" customFormat="1" ht="30.75" customHeight="1">
      <c r="A293" s="204">
        <v>2130119</v>
      </c>
      <c r="B293" s="229" t="s">
        <v>274</v>
      </c>
      <c r="C293" s="230">
        <f>277+916</f>
        <v>1193</v>
      </c>
      <c r="D293" s="231"/>
      <c r="E293" s="231"/>
      <c r="H293" s="231"/>
    </row>
    <row r="294" spans="1:8" s="220" customFormat="1" ht="30.75" customHeight="1">
      <c r="A294" s="204">
        <v>2130120</v>
      </c>
      <c r="B294" s="229" t="s">
        <v>275</v>
      </c>
      <c r="C294" s="230">
        <v>10</v>
      </c>
      <c r="D294" s="231"/>
      <c r="E294" s="231"/>
      <c r="H294" s="231"/>
    </row>
    <row r="295" spans="1:8" s="220" customFormat="1" ht="30.75" customHeight="1">
      <c r="A295" s="204">
        <v>2130122</v>
      </c>
      <c r="B295" s="229" t="s">
        <v>276</v>
      </c>
      <c r="C295" s="230">
        <f>2815+2071</f>
        <v>4886</v>
      </c>
      <c r="D295" s="231"/>
      <c r="E295" s="231"/>
      <c r="H295" s="231"/>
    </row>
    <row r="296" spans="1:8" s="220" customFormat="1" ht="30.75" customHeight="1">
      <c r="A296" s="204">
        <v>2130124</v>
      </c>
      <c r="B296" s="229" t="s">
        <v>1004</v>
      </c>
      <c r="C296" s="230">
        <v>114</v>
      </c>
      <c r="D296" s="231"/>
      <c r="E296" s="231"/>
      <c r="H296" s="231"/>
    </row>
    <row r="297" spans="1:8" s="220" customFormat="1" ht="30.75" customHeight="1">
      <c r="A297" s="204">
        <v>2130126</v>
      </c>
      <c r="B297" s="229" t="s">
        <v>1003</v>
      </c>
      <c r="C297" s="230">
        <f>1689+2417</f>
        <v>4106</v>
      </c>
      <c r="D297" s="231"/>
      <c r="E297" s="231"/>
      <c r="H297" s="231"/>
    </row>
    <row r="298" spans="1:8" s="220" customFormat="1" ht="30.75" customHeight="1">
      <c r="A298" s="204">
        <v>2130135</v>
      </c>
      <c r="B298" s="229" t="s">
        <v>278</v>
      </c>
      <c r="C298" s="230">
        <v>601</v>
      </c>
      <c r="D298" s="231"/>
      <c r="E298" s="231"/>
      <c r="H298" s="231"/>
    </row>
    <row r="299" spans="1:8" s="220" customFormat="1" ht="30.75" customHeight="1">
      <c r="A299" s="204">
        <v>2130148</v>
      </c>
      <c r="B299" s="229" t="s">
        <v>279</v>
      </c>
      <c r="C299" s="230">
        <v>2426</v>
      </c>
      <c r="D299" s="231"/>
      <c r="E299" s="231"/>
      <c r="H299" s="231"/>
    </row>
    <row r="300" spans="1:8" s="220" customFormat="1" ht="30.75" customHeight="1">
      <c r="A300" s="204">
        <v>2130153</v>
      </c>
      <c r="B300" s="229" t="s">
        <v>280</v>
      </c>
      <c r="C300" s="230">
        <f>11649-838</f>
        <v>10811</v>
      </c>
      <c r="D300" s="231"/>
      <c r="E300" s="231"/>
      <c r="H300" s="231"/>
    </row>
    <row r="301" spans="1:8" s="220" customFormat="1" ht="30.75" customHeight="1">
      <c r="A301" s="204">
        <v>2130199</v>
      </c>
      <c r="B301" s="229" t="s">
        <v>281</v>
      </c>
      <c r="C301" s="230">
        <f>573+3282+1407</f>
        <v>5262</v>
      </c>
      <c r="D301" s="231"/>
      <c r="E301" s="231"/>
      <c r="H301" s="231"/>
    </row>
    <row r="302" spans="1:8" s="220" customFormat="1" ht="30.75" customHeight="1">
      <c r="A302" s="204">
        <v>21302</v>
      </c>
      <c r="B302" s="229" t="s">
        <v>282</v>
      </c>
      <c r="C302" s="230">
        <f>+C303+C304+C305+C306+C308+C307</f>
        <v>1528</v>
      </c>
      <c r="D302" s="231"/>
      <c r="E302" s="231"/>
      <c r="H302" s="231"/>
    </row>
    <row r="303" spans="1:8" s="220" customFormat="1" ht="30.75" customHeight="1">
      <c r="A303" s="204">
        <v>2130205</v>
      </c>
      <c r="B303" s="229" t="s">
        <v>1006</v>
      </c>
      <c r="C303" s="230">
        <v>187</v>
      </c>
      <c r="D303" s="231"/>
      <c r="E303" s="231"/>
      <c r="H303" s="231"/>
    </row>
    <row r="304" spans="1:8" s="220" customFormat="1" ht="30.75" customHeight="1">
      <c r="A304" s="204">
        <v>2130207</v>
      </c>
      <c r="B304" s="229" t="s">
        <v>283</v>
      </c>
      <c r="C304" s="230">
        <f>10+10</f>
        <v>20</v>
      </c>
      <c r="D304" s="231"/>
      <c r="E304" s="231"/>
      <c r="H304" s="231"/>
    </row>
    <row r="305" spans="1:8" s="220" customFormat="1" ht="30.75" customHeight="1">
      <c r="A305" s="204">
        <v>2130209</v>
      </c>
      <c r="B305" s="229" t="s">
        <v>1005</v>
      </c>
      <c r="C305" s="230">
        <f>123+165</f>
        <v>288</v>
      </c>
      <c r="D305" s="231"/>
      <c r="E305" s="231"/>
      <c r="H305" s="231"/>
    </row>
    <row r="306" spans="1:8" s="220" customFormat="1" ht="30.75" customHeight="1">
      <c r="A306" s="204">
        <v>2130234</v>
      </c>
      <c r="B306" s="229" t="s">
        <v>284</v>
      </c>
      <c r="C306" s="230">
        <f>52+830</f>
        <v>882</v>
      </c>
      <c r="D306" s="231"/>
      <c r="E306" s="231"/>
      <c r="H306" s="231"/>
    </row>
    <row r="307" spans="1:8" s="220" customFormat="1" ht="30.75" customHeight="1">
      <c r="A307" s="204">
        <v>2130237</v>
      </c>
      <c r="B307" s="229" t="s">
        <v>416</v>
      </c>
      <c r="C307" s="230">
        <v>63</v>
      </c>
      <c r="D307" s="231"/>
      <c r="E307" s="231"/>
      <c r="H307" s="231"/>
    </row>
    <row r="308" spans="1:8" s="220" customFormat="1" ht="30.75" customHeight="1">
      <c r="A308" s="204">
        <v>2130299</v>
      </c>
      <c r="B308" s="229" t="s">
        <v>1014</v>
      </c>
      <c r="C308" s="230">
        <v>88</v>
      </c>
      <c r="D308" s="231"/>
      <c r="E308" s="231"/>
      <c r="H308" s="231"/>
    </row>
    <row r="309" spans="1:8" s="220" customFormat="1" ht="30.75" customHeight="1">
      <c r="A309" s="204">
        <v>21303</v>
      </c>
      <c r="B309" s="229" t="s">
        <v>285</v>
      </c>
      <c r="C309" s="230">
        <f>+C310+C311+C312+C313+C314+C315+C316+C318+C317</f>
        <v>8436</v>
      </c>
      <c r="D309" s="231"/>
      <c r="E309" s="231"/>
      <c r="H309" s="231"/>
    </row>
    <row r="310" spans="1:8" s="220" customFormat="1" ht="30.75" customHeight="1">
      <c r="A310" s="204">
        <v>2130301</v>
      </c>
      <c r="B310" s="229" t="s">
        <v>46</v>
      </c>
      <c r="C310" s="230">
        <f>1+4315</f>
        <v>4316</v>
      </c>
      <c r="D310" s="231"/>
      <c r="E310" s="231"/>
      <c r="H310" s="231"/>
    </row>
    <row r="311" spans="1:8" s="220" customFormat="1" ht="30.75" customHeight="1">
      <c r="A311" s="204">
        <v>2130303</v>
      </c>
      <c r="B311" s="229" t="s">
        <v>52</v>
      </c>
      <c r="C311" s="230">
        <v>21</v>
      </c>
      <c r="D311" s="231"/>
      <c r="E311" s="231"/>
      <c r="H311" s="231"/>
    </row>
    <row r="312" spans="1:8" s="220" customFormat="1" ht="30.75" customHeight="1">
      <c r="A312" s="204">
        <v>2130305</v>
      </c>
      <c r="B312" s="229" t="s">
        <v>286</v>
      </c>
      <c r="C312" s="230">
        <f>2430-234</f>
        <v>2196</v>
      </c>
      <c r="D312" s="231"/>
      <c r="E312" s="231"/>
      <c r="H312" s="231"/>
    </row>
    <row r="313" spans="1:8" s="220" customFormat="1" ht="30.75" customHeight="1">
      <c r="A313" s="204">
        <v>2130306</v>
      </c>
      <c r="B313" s="229" t="s">
        <v>287</v>
      </c>
      <c r="C313" s="230">
        <v>1365</v>
      </c>
      <c r="D313" s="231"/>
      <c r="E313" s="231"/>
      <c r="H313" s="231"/>
    </row>
    <row r="314" spans="1:8" s="220" customFormat="1" ht="30.75" customHeight="1">
      <c r="A314" s="204">
        <v>2130310</v>
      </c>
      <c r="B314" s="229" t="s">
        <v>417</v>
      </c>
      <c r="C314" s="230">
        <v>160</v>
      </c>
      <c r="D314" s="231"/>
      <c r="E314" s="231"/>
      <c r="H314" s="231"/>
    </row>
    <row r="315" spans="1:8" s="220" customFormat="1" ht="30.75" customHeight="1">
      <c r="A315" s="204">
        <v>2130313</v>
      </c>
      <c r="B315" s="229" t="s">
        <v>288</v>
      </c>
      <c r="C315" s="230">
        <v>30</v>
      </c>
      <c r="D315" s="231"/>
      <c r="E315" s="231"/>
      <c r="H315" s="231"/>
    </row>
    <row r="316" spans="1:8" s="220" customFormat="1" ht="30.75" customHeight="1">
      <c r="A316" s="204">
        <v>2130314</v>
      </c>
      <c r="B316" s="229" t="s">
        <v>289</v>
      </c>
      <c r="C316" s="230">
        <f>4+73</f>
        <v>77</v>
      </c>
      <c r="D316" s="231"/>
      <c r="E316" s="231"/>
      <c r="H316" s="231"/>
    </row>
    <row r="317" spans="1:8" s="220" customFormat="1" ht="30.75" customHeight="1">
      <c r="A317" s="204">
        <v>2130319</v>
      </c>
      <c r="B317" s="229" t="s">
        <v>290</v>
      </c>
      <c r="C317" s="230">
        <v>41</v>
      </c>
      <c r="D317" s="231"/>
      <c r="E317" s="231"/>
      <c r="H317" s="231"/>
    </row>
    <row r="318" spans="1:8" s="220" customFormat="1" ht="30.75" customHeight="1">
      <c r="A318" s="204">
        <v>2130335</v>
      </c>
      <c r="B318" s="229" t="s">
        <v>1015</v>
      </c>
      <c r="C318" s="230">
        <v>230</v>
      </c>
      <c r="D318" s="231"/>
      <c r="E318" s="231"/>
      <c r="H318" s="231"/>
    </row>
    <row r="319" spans="1:8" s="220" customFormat="1" ht="30.75" customHeight="1">
      <c r="A319" s="204">
        <v>21305</v>
      </c>
      <c r="B319" s="229" t="s">
        <v>292</v>
      </c>
      <c r="C319" s="230">
        <f>+C320+C321</f>
        <v>25925</v>
      </c>
      <c r="D319" s="231"/>
      <c r="E319" s="231"/>
      <c r="H319" s="231"/>
    </row>
    <row r="320" spans="1:8" s="220" customFormat="1" ht="30.75" customHeight="1">
      <c r="A320" s="204">
        <v>2130505</v>
      </c>
      <c r="B320" s="229" t="s">
        <v>418</v>
      </c>
      <c r="C320" s="230">
        <v>2981</v>
      </c>
      <c r="D320" s="231"/>
      <c r="E320" s="231"/>
      <c r="H320" s="231"/>
    </row>
    <row r="321" spans="1:8" s="220" customFormat="1" ht="30.75" customHeight="1">
      <c r="A321" s="204">
        <v>2130599</v>
      </c>
      <c r="B321" s="229" t="s">
        <v>293</v>
      </c>
      <c r="C321" s="230">
        <f>6303+16551+90</f>
        <v>22944</v>
      </c>
      <c r="D321" s="231"/>
      <c r="E321" s="231"/>
      <c r="H321" s="231"/>
    </row>
    <row r="322" spans="1:8" s="220" customFormat="1" ht="30.75" customHeight="1">
      <c r="A322" s="204">
        <v>21307</v>
      </c>
      <c r="B322" s="229" t="s">
        <v>294</v>
      </c>
      <c r="C322" s="230">
        <f>+C323+C324</f>
        <v>24297</v>
      </c>
      <c r="D322" s="231"/>
      <c r="E322" s="231"/>
      <c r="H322" s="231"/>
    </row>
    <row r="323" spans="1:8" s="220" customFormat="1" ht="30.75" customHeight="1">
      <c r="A323" s="204">
        <v>2130701</v>
      </c>
      <c r="B323" s="229" t="s">
        <v>295</v>
      </c>
      <c r="C323" s="230">
        <f>1000+10148</f>
        <v>11148</v>
      </c>
      <c r="D323" s="231"/>
      <c r="E323" s="231"/>
      <c r="H323" s="231"/>
    </row>
    <row r="324" spans="1:8" s="220" customFormat="1" ht="30.75" customHeight="1">
      <c r="A324" s="204">
        <v>2130705</v>
      </c>
      <c r="B324" s="229" t="s">
        <v>296</v>
      </c>
      <c r="C324" s="230">
        <v>13149</v>
      </c>
      <c r="D324" s="231"/>
      <c r="E324" s="231"/>
      <c r="H324" s="231"/>
    </row>
    <row r="325" spans="1:8" s="220" customFormat="1" ht="30.75" customHeight="1">
      <c r="A325" s="204">
        <v>21308</v>
      </c>
      <c r="B325" s="229" t="s">
        <v>298</v>
      </c>
      <c r="C325" s="230">
        <f>+C326+C327</f>
        <v>445</v>
      </c>
      <c r="D325" s="231"/>
      <c r="E325" s="231"/>
      <c r="H325" s="231"/>
    </row>
    <row r="326" spans="1:8" s="220" customFormat="1" ht="30.75" customHeight="1">
      <c r="A326" s="204">
        <v>2130803</v>
      </c>
      <c r="B326" s="229" t="s">
        <v>299</v>
      </c>
      <c r="C326" s="230">
        <v>400</v>
      </c>
      <c r="D326" s="231"/>
      <c r="E326" s="231"/>
      <c r="H326" s="231"/>
    </row>
    <row r="327" spans="1:8" s="220" customFormat="1" ht="30.75" customHeight="1">
      <c r="A327" s="204">
        <v>2130804</v>
      </c>
      <c r="B327" s="229" t="s">
        <v>300</v>
      </c>
      <c r="C327" s="230">
        <v>45</v>
      </c>
      <c r="D327" s="231"/>
      <c r="E327" s="231"/>
      <c r="H327" s="231"/>
    </row>
    <row r="328" spans="1:8" s="220" customFormat="1" ht="30.75" customHeight="1">
      <c r="A328" s="204">
        <v>21399</v>
      </c>
      <c r="B328" s="229" t="s">
        <v>301</v>
      </c>
      <c r="C328" s="230">
        <f>C329</f>
        <v>1629</v>
      </c>
      <c r="D328" s="231"/>
      <c r="E328" s="231"/>
      <c r="H328" s="231"/>
    </row>
    <row r="329" spans="1:8" s="220" customFormat="1" ht="30.75" customHeight="1">
      <c r="A329" s="204">
        <v>2139999</v>
      </c>
      <c r="B329" s="229" t="s">
        <v>302</v>
      </c>
      <c r="C329" s="230">
        <v>1629</v>
      </c>
      <c r="D329" s="231"/>
      <c r="E329" s="231"/>
      <c r="H329" s="231"/>
    </row>
    <row r="330" spans="1:8" s="220" customFormat="1" ht="30.75" customHeight="1">
      <c r="A330" s="204">
        <v>214</v>
      </c>
      <c r="B330" s="229" t="s">
        <v>303</v>
      </c>
      <c r="C330" s="230">
        <f>+C331+C336+C338+C340</f>
        <v>36317</v>
      </c>
      <c r="D330" s="231"/>
      <c r="E330" s="231"/>
      <c r="H330" s="231"/>
    </row>
    <row r="331" spans="1:8" s="220" customFormat="1" ht="30.75" customHeight="1">
      <c r="A331" s="204">
        <v>21401</v>
      </c>
      <c r="B331" s="229" t="s">
        <v>304</v>
      </c>
      <c r="C331" s="230">
        <f>C332+C333+C334+C335</f>
        <v>16974</v>
      </c>
      <c r="D331" s="231"/>
      <c r="E331" s="231"/>
      <c r="H331" s="231"/>
    </row>
    <row r="332" spans="1:8" s="220" customFormat="1" ht="30.75" customHeight="1">
      <c r="A332" s="204">
        <v>2140101</v>
      </c>
      <c r="B332" s="229" t="s">
        <v>46</v>
      </c>
      <c r="C332" s="230">
        <v>4849</v>
      </c>
      <c r="D332" s="231"/>
      <c r="E332" s="231"/>
      <c r="H332" s="231"/>
    </row>
    <row r="333" spans="1:8" s="220" customFormat="1" ht="30.75" customHeight="1">
      <c r="A333" s="204">
        <v>2140104</v>
      </c>
      <c r="B333" s="229" t="s">
        <v>1007</v>
      </c>
      <c r="C333" s="230">
        <v>7900</v>
      </c>
      <c r="D333" s="231"/>
      <c r="E333" s="231"/>
      <c r="H333" s="231"/>
    </row>
    <row r="334" spans="1:8" s="220" customFormat="1" ht="30.75" customHeight="1">
      <c r="A334" s="204">
        <v>2140109</v>
      </c>
      <c r="B334" s="229" t="s">
        <v>419</v>
      </c>
      <c r="C334" s="230">
        <v>20</v>
      </c>
      <c r="D334" s="231"/>
      <c r="E334" s="231"/>
      <c r="H334" s="231"/>
    </row>
    <row r="335" spans="1:8" s="220" customFormat="1" ht="30.75" customHeight="1">
      <c r="A335" s="204">
        <v>2140199</v>
      </c>
      <c r="B335" s="229" t="s">
        <v>305</v>
      </c>
      <c r="C335" s="230">
        <v>4205</v>
      </c>
      <c r="D335" s="231"/>
      <c r="E335" s="231"/>
      <c r="H335" s="231"/>
    </row>
    <row r="336" spans="1:8" s="220" customFormat="1" ht="30.75" customHeight="1">
      <c r="A336" s="204">
        <v>21402</v>
      </c>
      <c r="B336" s="229" t="s">
        <v>306</v>
      </c>
      <c r="C336" s="230">
        <f>C337</f>
        <v>173</v>
      </c>
      <c r="D336" s="231"/>
      <c r="E336" s="231"/>
      <c r="H336" s="231"/>
    </row>
    <row r="337" spans="1:8" s="220" customFormat="1" ht="30.75" customHeight="1">
      <c r="A337" s="204">
        <v>2140299</v>
      </c>
      <c r="B337" s="229" t="s">
        <v>307</v>
      </c>
      <c r="C337" s="230">
        <v>173</v>
      </c>
      <c r="D337" s="231"/>
      <c r="E337" s="231"/>
      <c r="H337" s="231"/>
    </row>
    <row r="338" spans="1:8" s="220" customFormat="1" ht="30.75" customHeight="1">
      <c r="A338" s="204">
        <v>21405</v>
      </c>
      <c r="B338" s="229" t="s">
        <v>420</v>
      </c>
      <c r="C338" s="230">
        <f>C339</f>
        <v>10</v>
      </c>
      <c r="D338" s="231"/>
      <c r="E338" s="231"/>
      <c r="H338" s="231"/>
    </row>
    <row r="339" spans="1:8" s="220" customFormat="1" ht="30.75" customHeight="1">
      <c r="A339" s="204">
        <v>2140599</v>
      </c>
      <c r="B339" s="229" t="s">
        <v>421</v>
      </c>
      <c r="C339" s="230">
        <v>10</v>
      </c>
      <c r="D339" s="231"/>
      <c r="E339" s="231"/>
      <c r="H339" s="231"/>
    </row>
    <row r="340" spans="1:8" s="220" customFormat="1" ht="30.75" customHeight="1">
      <c r="A340" s="204">
        <v>21499</v>
      </c>
      <c r="B340" s="229" t="s">
        <v>308</v>
      </c>
      <c r="C340" s="230">
        <f>+C341</f>
        <v>19160</v>
      </c>
      <c r="D340" s="231"/>
      <c r="E340" s="231"/>
      <c r="H340" s="231"/>
    </row>
    <row r="341" spans="1:8" s="220" customFormat="1" ht="30.75" customHeight="1">
      <c r="A341" s="204">
        <v>2149901</v>
      </c>
      <c r="B341" s="229" t="s">
        <v>422</v>
      </c>
      <c r="C341" s="230">
        <v>19160</v>
      </c>
      <c r="D341" s="231"/>
      <c r="E341" s="231"/>
      <c r="H341" s="231"/>
    </row>
    <row r="342" spans="1:8" s="220" customFormat="1" ht="30.75" customHeight="1">
      <c r="A342" s="204">
        <v>215</v>
      </c>
      <c r="B342" s="229" t="s">
        <v>310</v>
      </c>
      <c r="C342" s="230">
        <f>+C343+C348+C350</f>
        <v>8309</v>
      </c>
      <c r="D342" s="231"/>
      <c r="E342" s="231"/>
      <c r="H342" s="231"/>
    </row>
    <row r="343" spans="1:8" s="220" customFormat="1" ht="30.75" customHeight="1">
      <c r="A343" s="204">
        <v>21505</v>
      </c>
      <c r="B343" s="229" t="s">
        <v>313</v>
      </c>
      <c r="C343" s="230">
        <f>+C344+C345+C346+C347</f>
        <v>1763</v>
      </c>
      <c r="D343" s="231"/>
      <c r="E343" s="231"/>
      <c r="H343" s="231"/>
    </row>
    <row r="344" spans="1:8" s="220" customFormat="1" ht="30.75" customHeight="1">
      <c r="A344" s="204">
        <v>2150501</v>
      </c>
      <c r="B344" s="229" t="s">
        <v>46</v>
      </c>
      <c r="C344" s="230">
        <v>1654</v>
      </c>
      <c r="D344" s="231"/>
      <c r="E344" s="231"/>
      <c r="H344" s="231"/>
    </row>
    <row r="345" spans="1:8" s="220" customFormat="1" ht="30.75" customHeight="1">
      <c r="A345" s="204">
        <v>2150508</v>
      </c>
      <c r="B345" s="229" t="s">
        <v>314</v>
      </c>
      <c r="C345" s="230">
        <v>11</v>
      </c>
      <c r="D345" s="231"/>
      <c r="E345" s="231"/>
      <c r="H345" s="231"/>
    </row>
    <row r="346" spans="1:8" s="220" customFormat="1" ht="30.75" customHeight="1">
      <c r="A346" s="204">
        <v>2150517</v>
      </c>
      <c r="B346" s="229" t="s">
        <v>315</v>
      </c>
      <c r="C346" s="230">
        <v>60</v>
      </c>
      <c r="D346" s="231"/>
      <c r="E346" s="231"/>
      <c r="H346" s="231"/>
    </row>
    <row r="347" spans="1:8" s="220" customFormat="1" ht="30.75" customHeight="1">
      <c r="A347" s="204">
        <v>2150599</v>
      </c>
      <c r="B347" s="229" t="s">
        <v>316</v>
      </c>
      <c r="C347" s="230">
        <v>38</v>
      </c>
      <c r="D347" s="231"/>
      <c r="E347" s="231"/>
      <c r="H347" s="231"/>
    </row>
    <row r="348" spans="1:8" s="220" customFormat="1" ht="30.75" customHeight="1">
      <c r="A348" s="204">
        <v>21507</v>
      </c>
      <c r="B348" s="229" t="s">
        <v>317</v>
      </c>
      <c r="C348" s="230">
        <f>C349</f>
        <v>546</v>
      </c>
      <c r="D348" s="231"/>
      <c r="E348" s="231"/>
      <c r="H348" s="231"/>
    </row>
    <row r="349" spans="1:8" s="220" customFormat="1" ht="30.75" customHeight="1">
      <c r="A349" s="204">
        <v>2150799</v>
      </c>
      <c r="B349" s="229" t="s">
        <v>318</v>
      </c>
      <c r="C349" s="230">
        <v>546</v>
      </c>
      <c r="D349" s="231"/>
      <c r="E349" s="231"/>
      <c r="H349" s="231"/>
    </row>
    <row r="350" spans="1:8" s="220" customFormat="1" ht="30.75" customHeight="1">
      <c r="A350" s="204">
        <v>21599</v>
      </c>
      <c r="B350" s="229" t="s">
        <v>319</v>
      </c>
      <c r="C350" s="230">
        <f>C351</f>
        <v>6000</v>
      </c>
      <c r="D350" s="231"/>
      <c r="E350" s="231"/>
      <c r="H350" s="231"/>
    </row>
    <row r="351" spans="1:8" s="220" customFormat="1" ht="30.75" customHeight="1">
      <c r="A351" s="204">
        <v>2159999</v>
      </c>
      <c r="B351" s="229" t="s">
        <v>320</v>
      </c>
      <c r="C351" s="230">
        <v>6000</v>
      </c>
      <c r="D351" s="231"/>
      <c r="E351" s="231"/>
      <c r="H351" s="231"/>
    </row>
    <row r="352" spans="1:8" s="220" customFormat="1" ht="30.75" customHeight="1">
      <c r="A352" s="204">
        <v>216</v>
      </c>
      <c r="B352" s="229" t="s">
        <v>321</v>
      </c>
      <c r="C352" s="230">
        <f>+C353+C355+C357</f>
        <v>2201</v>
      </c>
      <c r="D352" s="231"/>
      <c r="E352" s="231"/>
      <c r="H352" s="231"/>
    </row>
    <row r="353" spans="1:8" s="220" customFormat="1" ht="30.75" customHeight="1">
      <c r="A353" s="204">
        <v>21602</v>
      </c>
      <c r="B353" s="229" t="s">
        <v>322</v>
      </c>
      <c r="C353" s="230">
        <f>+C354</f>
        <v>1595</v>
      </c>
      <c r="D353" s="231"/>
      <c r="E353" s="231"/>
      <c r="H353" s="231"/>
    </row>
    <row r="354" spans="1:8" s="220" customFormat="1" ht="30.75" customHeight="1">
      <c r="A354" s="204">
        <v>2160299</v>
      </c>
      <c r="B354" s="229" t="s">
        <v>323</v>
      </c>
      <c r="C354" s="230">
        <v>1595</v>
      </c>
      <c r="D354" s="231"/>
      <c r="E354" s="231"/>
      <c r="H354" s="231"/>
    </row>
    <row r="355" spans="1:8" s="220" customFormat="1" ht="30.75" customHeight="1">
      <c r="A355" s="204">
        <v>21606</v>
      </c>
      <c r="B355" s="229" t="s">
        <v>324</v>
      </c>
      <c r="C355" s="230">
        <f>+C356</f>
        <v>108</v>
      </c>
      <c r="D355" s="231"/>
      <c r="E355" s="231"/>
      <c r="H355" s="231"/>
    </row>
    <row r="356" spans="1:8" s="220" customFormat="1" ht="30.75" customHeight="1">
      <c r="A356" s="204">
        <v>2160699</v>
      </c>
      <c r="B356" s="229" t="s">
        <v>325</v>
      </c>
      <c r="C356" s="230">
        <v>108</v>
      </c>
      <c r="D356" s="231"/>
      <c r="E356" s="231"/>
      <c r="H356" s="231"/>
    </row>
    <row r="357" spans="1:8" s="220" customFormat="1" ht="30.75" customHeight="1">
      <c r="A357" s="204">
        <v>21699</v>
      </c>
      <c r="B357" s="229" t="s">
        <v>326</v>
      </c>
      <c r="C357" s="230">
        <f>+C358</f>
        <v>498</v>
      </c>
      <c r="D357" s="231"/>
      <c r="E357" s="231"/>
      <c r="H357" s="231"/>
    </row>
    <row r="358" spans="1:8" s="220" customFormat="1" ht="30.75" customHeight="1">
      <c r="A358" s="204">
        <v>2169999</v>
      </c>
      <c r="B358" s="229" t="s">
        <v>327</v>
      </c>
      <c r="C358" s="230">
        <v>498</v>
      </c>
      <c r="D358" s="231"/>
      <c r="E358" s="231"/>
      <c r="H358" s="231"/>
    </row>
    <row r="359" spans="1:8" s="220" customFormat="1" ht="30.75" customHeight="1">
      <c r="A359" s="204">
        <v>219</v>
      </c>
      <c r="B359" s="229" t="s">
        <v>1008</v>
      </c>
      <c r="C359" s="230">
        <f>C360</f>
        <v>10500</v>
      </c>
      <c r="D359" s="231"/>
      <c r="E359" s="231"/>
      <c r="H359" s="231"/>
    </row>
    <row r="360" spans="1:8" s="220" customFormat="1" ht="30.75" customHeight="1">
      <c r="A360" s="204">
        <v>21999</v>
      </c>
      <c r="B360" s="229" t="s">
        <v>1009</v>
      </c>
      <c r="C360" s="230">
        <v>10500</v>
      </c>
      <c r="D360" s="231"/>
      <c r="E360" s="231"/>
      <c r="H360" s="231"/>
    </row>
    <row r="361" spans="1:8" s="220" customFormat="1" ht="30.75" customHeight="1">
      <c r="A361" s="204">
        <v>220</v>
      </c>
      <c r="B361" s="229" t="s">
        <v>330</v>
      </c>
      <c r="C361" s="230">
        <f>+C362+C368+C371</f>
        <v>34575</v>
      </c>
      <c r="D361" s="231"/>
      <c r="E361" s="231"/>
      <c r="H361" s="231"/>
    </row>
    <row r="362" spans="1:8" s="220" customFormat="1" ht="30.75" customHeight="1">
      <c r="A362" s="204">
        <v>22001</v>
      </c>
      <c r="B362" s="229" t="s">
        <v>331</v>
      </c>
      <c r="C362" s="230">
        <f>+C363+C364+C365+C366+C367</f>
        <v>34167</v>
      </c>
      <c r="D362" s="231"/>
      <c r="E362" s="231"/>
      <c r="H362" s="231"/>
    </row>
    <row r="363" spans="1:8" s="220" customFormat="1" ht="30.75" customHeight="1">
      <c r="A363" s="204">
        <v>2200101</v>
      </c>
      <c r="B363" s="229" t="s">
        <v>46</v>
      </c>
      <c r="C363" s="230">
        <v>8601</v>
      </c>
      <c r="D363" s="231"/>
      <c r="E363" s="231"/>
      <c r="H363" s="231"/>
    </row>
    <row r="364" spans="1:8" s="220" customFormat="1" ht="30.75" customHeight="1">
      <c r="A364" s="204">
        <v>2200104</v>
      </c>
      <c r="B364" s="229" t="s">
        <v>1011</v>
      </c>
      <c r="C364" s="230">
        <v>286</v>
      </c>
      <c r="D364" s="231"/>
      <c r="E364" s="231"/>
      <c r="H364" s="231"/>
    </row>
    <row r="365" spans="1:8" s="220" customFormat="1" ht="30.75" customHeight="1">
      <c r="A365" s="204">
        <v>2200106</v>
      </c>
      <c r="B365" s="229" t="s">
        <v>1012</v>
      </c>
      <c r="C365" s="230">
        <v>3179</v>
      </c>
      <c r="D365" s="231"/>
      <c r="E365" s="231"/>
      <c r="H365" s="231"/>
    </row>
    <row r="366" spans="1:8" s="220" customFormat="1" ht="30.75" customHeight="1">
      <c r="A366" s="204">
        <v>2200120</v>
      </c>
      <c r="B366" s="229" t="s">
        <v>1010</v>
      </c>
      <c r="C366" s="230">
        <v>21000</v>
      </c>
      <c r="D366" s="231"/>
      <c r="E366" s="231"/>
      <c r="H366" s="231"/>
    </row>
    <row r="367" spans="1:8" s="220" customFormat="1" ht="30.75" customHeight="1">
      <c r="A367" s="204">
        <v>2200199</v>
      </c>
      <c r="B367" s="229" t="s">
        <v>332</v>
      </c>
      <c r="C367" s="230">
        <v>1101</v>
      </c>
      <c r="D367" s="231"/>
      <c r="E367" s="231"/>
      <c r="H367" s="231"/>
    </row>
    <row r="368" spans="1:8" s="220" customFormat="1" ht="27.95" customHeight="1">
      <c r="A368" s="204">
        <v>22005</v>
      </c>
      <c r="B368" s="229" t="s">
        <v>333</v>
      </c>
      <c r="C368" s="230">
        <f>+C369+C370</f>
        <v>94</v>
      </c>
      <c r="D368" s="231"/>
      <c r="E368" s="231"/>
      <c r="H368" s="231"/>
    </row>
    <row r="369" spans="1:8" s="220" customFormat="1" ht="27.95" customHeight="1">
      <c r="A369" s="204">
        <v>2200501</v>
      </c>
      <c r="B369" s="229" t="s">
        <v>46</v>
      </c>
      <c r="C369" s="230">
        <v>76</v>
      </c>
      <c r="D369" s="231"/>
      <c r="E369" s="231"/>
      <c r="H369" s="231"/>
    </row>
    <row r="370" spans="1:8" s="220" customFormat="1" ht="27.95" customHeight="1">
      <c r="A370" s="204">
        <v>2200509</v>
      </c>
      <c r="B370" s="229" t="s">
        <v>334</v>
      </c>
      <c r="C370" s="230">
        <v>18</v>
      </c>
      <c r="D370" s="231"/>
      <c r="E370" s="231"/>
      <c r="H370" s="231"/>
    </row>
    <row r="371" spans="1:8" s="220" customFormat="1" ht="27.95" customHeight="1">
      <c r="A371" s="204">
        <v>22099</v>
      </c>
      <c r="B371" s="229" t="s">
        <v>335</v>
      </c>
      <c r="C371" s="230">
        <f>C372</f>
        <v>314</v>
      </c>
      <c r="D371" s="231"/>
      <c r="E371" s="231"/>
      <c r="H371" s="231"/>
    </row>
    <row r="372" spans="1:8" s="220" customFormat="1" ht="27.95" customHeight="1">
      <c r="A372" s="204">
        <v>2209999</v>
      </c>
      <c r="B372" s="229" t="s">
        <v>336</v>
      </c>
      <c r="C372" s="230">
        <v>314</v>
      </c>
      <c r="D372" s="231"/>
      <c r="E372" s="231"/>
      <c r="H372" s="231"/>
    </row>
    <row r="373" spans="1:8" s="220" customFormat="1" ht="27.95" customHeight="1">
      <c r="A373" s="204">
        <v>221</v>
      </c>
      <c r="B373" s="229" t="s">
        <v>337</v>
      </c>
      <c r="C373" s="230">
        <f>+C374+C379+C381</f>
        <v>84850</v>
      </c>
      <c r="D373" s="231"/>
      <c r="E373" s="231"/>
      <c r="H373" s="231"/>
    </row>
    <row r="374" spans="1:8" s="220" customFormat="1" ht="27.95" customHeight="1">
      <c r="A374" s="204">
        <v>22101</v>
      </c>
      <c r="B374" s="229" t="s">
        <v>338</v>
      </c>
      <c r="C374" s="230">
        <f>+C375+C376+C377+C378</f>
        <v>38444</v>
      </c>
      <c r="D374" s="231"/>
      <c r="E374" s="231"/>
      <c r="H374" s="231"/>
    </row>
    <row r="375" spans="1:8" s="220" customFormat="1" ht="27.95" customHeight="1">
      <c r="A375" s="204">
        <v>2210105</v>
      </c>
      <c r="B375" s="229" t="s">
        <v>339</v>
      </c>
      <c r="C375" s="230">
        <v>210</v>
      </c>
      <c r="D375" s="231"/>
      <c r="E375" s="231"/>
      <c r="H375" s="231"/>
    </row>
    <row r="376" spans="1:8" s="220" customFormat="1" ht="27.95" customHeight="1">
      <c r="A376" s="204">
        <v>2210108</v>
      </c>
      <c r="B376" s="229" t="s">
        <v>340</v>
      </c>
      <c r="C376" s="230">
        <f>40+10</f>
        <v>50</v>
      </c>
      <c r="D376" s="231"/>
      <c r="E376" s="231"/>
      <c r="H376" s="231"/>
    </row>
    <row r="377" spans="1:8" s="220" customFormat="1" ht="27.95" customHeight="1">
      <c r="A377" s="204">
        <v>2210111</v>
      </c>
      <c r="B377" s="229" t="s">
        <v>815</v>
      </c>
      <c r="C377" s="230">
        <v>815</v>
      </c>
      <c r="D377" s="231"/>
      <c r="E377" s="231"/>
      <c r="H377" s="231"/>
    </row>
    <row r="378" spans="1:8" s="220" customFormat="1" ht="27.95" customHeight="1">
      <c r="A378" s="204">
        <v>2210199</v>
      </c>
      <c r="B378" s="229" t="s">
        <v>341</v>
      </c>
      <c r="C378" s="230">
        <v>37369</v>
      </c>
      <c r="D378" s="231"/>
      <c r="E378" s="231"/>
      <c r="H378" s="231"/>
    </row>
    <row r="379" spans="1:8" s="220" customFormat="1" ht="27.95" customHeight="1">
      <c r="A379" s="204">
        <v>22102</v>
      </c>
      <c r="B379" s="229" t="s">
        <v>342</v>
      </c>
      <c r="C379" s="230">
        <f>C380</f>
        <v>44727</v>
      </c>
      <c r="D379" s="231"/>
      <c r="E379" s="231"/>
      <c r="H379" s="231"/>
    </row>
    <row r="380" spans="1:8" s="220" customFormat="1" ht="27.95" customHeight="1">
      <c r="A380" s="204">
        <v>2210201</v>
      </c>
      <c r="B380" s="229" t="s">
        <v>343</v>
      </c>
      <c r="C380" s="230">
        <v>44727</v>
      </c>
      <c r="D380" s="231"/>
      <c r="E380" s="231"/>
      <c r="H380" s="231"/>
    </row>
    <row r="381" spans="1:8" s="220" customFormat="1" ht="27.95" customHeight="1">
      <c r="A381" s="204">
        <v>22103</v>
      </c>
      <c r="B381" s="229" t="s">
        <v>342</v>
      </c>
      <c r="C381" s="230">
        <f>C382</f>
        <v>1679</v>
      </c>
      <c r="D381" s="231"/>
      <c r="E381" s="231"/>
      <c r="H381" s="231"/>
    </row>
    <row r="382" spans="1:8" s="220" customFormat="1" ht="27.95" customHeight="1">
      <c r="A382" s="204">
        <v>2210399</v>
      </c>
      <c r="B382" s="229" t="s">
        <v>1013</v>
      </c>
      <c r="C382" s="230">
        <f>124+1555</f>
        <v>1679</v>
      </c>
      <c r="D382" s="231"/>
      <c r="E382" s="231"/>
      <c r="H382" s="231"/>
    </row>
    <row r="383" spans="1:8" s="220" customFormat="1" ht="27.95" customHeight="1">
      <c r="A383" s="204">
        <v>222</v>
      </c>
      <c r="B383" s="229" t="s">
        <v>346</v>
      </c>
      <c r="C383" s="230">
        <f>C384</f>
        <v>1505</v>
      </c>
      <c r="D383" s="231"/>
      <c r="E383" s="231"/>
      <c r="H383" s="231"/>
    </row>
    <row r="384" spans="1:8" s="220" customFormat="1" ht="27.95" customHeight="1">
      <c r="A384" s="204">
        <v>22201</v>
      </c>
      <c r="B384" s="229" t="s">
        <v>347</v>
      </c>
      <c r="C384" s="230">
        <f>C385</f>
        <v>1505</v>
      </c>
      <c r="D384" s="231"/>
      <c r="E384" s="231"/>
      <c r="H384" s="231"/>
    </row>
    <row r="385" spans="1:8" s="220" customFormat="1" ht="27.95" customHeight="1">
      <c r="A385" s="204">
        <v>2220199</v>
      </c>
      <c r="B385" s="229" t="s">
        <v>348</v>
      </c>
      <c r="C385" s="230">
        <v>1505</v>
      </c>
      <c r="D385" s="231"/>
      <c r="E385" s="231"/>
      <c r="H385" s="231"/>
    </row>
    <row r="386" spans="1:8" s="220" customFormat="1" ht="27.95" customHeight="1">
      <c r="A386" s="204">
        <v>224</v>
      </c>
      <c r="B386" s="229" t="s">
        <v>349</v>
      </c>
      <c r="C386" s="230">
        <f>+C387+C392</f>
        <v>7077</v>
      </c>
      <c r="D386" s="231"/>
      <c r="E386" s="231"/>
      <c r="H386" s="231"/>
    </row>
    <row r="387" spans="1:8" s="220" customFormat="1" ht="27.95" customHeight="1">
      <c r="A387" s="204">
        <v>22401</v>
      </c>
      <c r="B387" s="229" t="s">
        <v>350</v>
      </c>
      <c r="C387" s="230">
        <f>+C388+C389+C390+C391</f>
        <v>2800</v>
      </c>
      <c r="D387" s="231"/>
      <c r="E387" s="231"/>
      <c r="H387" s="231"/>
    </row>
    <row r="388" spans="1:8" s="220" customFormat="1" ht="27.95" customHeight="1">
      <c r="A388" s="204">
        <v>2240101</v>
      </c>
      <c r="B388" s="229" t="s">
        <v>46</v>
      </c>
      <c r="C388" s="230">
        <v>2087</v>
      </c>
      <c r="D388" s="231"/>
      <c r="E388" s="231"/>
      <c r="H388" s="231"/>
    </row>
    <row r="389" spans="1:8" s="220" customFormat="1" ht="27.95" customHeight="1">
      <c r="A389" s="204">
        <v>2240106</v>
      </c>
      <c r="B389" s="229" t="s">
        <v>351</v>
      </c>
      <c r="C389" s="230">
        <v>84</v>
      </c>
      <c r="D389" s="231"/>
      <c r="E389" s="231"/>
      <c r="H389" s="231"/>
    </row>
    <row r="390" spans="1:8" s="220" customFormat="1" ht="27.95" customHeight="1">
      <c r="A390" s="204">
        <v>2240109</v>
      </c>
      <c r="B390" s="229" t="s">
        <v>352</v>
      </c>
      <c r="C390" s="230">
        <f>159+195</f>
        <v>354</v>
      </c>
      <c r="D390" s="231"/>
      <c r="E390" s="231"/>
      <c r="H390" s="231"/>
    </row>
    <row r="391" spans="1:8" s="220" customFormat="1" ht="27.95" customHeight="1">
      <c r="A391" s="204">
        <v>2240199</v>
      </c>
      <c r="B391" s="229" t="s">
        <v>353</v>
      </c>
      <c r="C391" s="230">
        <v>275</v>
      </c>
      <c r="D391" s="231"/>
      <c r="E391" s="231"/>
      <c r="H391" s="231"/>
    </row>
    <row r="392" spans="1:8" s="220" customFormat="1" ht="27.95" customHeight="1">
      <c r="A392" s="204">
        <v>22402</v>
      </c>
      <c r="B392" s="229" t="s">
        <v>354</v>
      </c>
      <c r="C392" s="230">
        <f>+C393+C394</f>
        <v>4277</v>
      </c>
      <c r="D392" s="231"/>
      <c r="E392" s="231"/>
      <c r="H392" s="231"/>
    </row>
    <row r="393" spans="1:8" s="220" customFormat="1" ht="27.95" customHeight="1">
      <c r="A393" s="204">
        <v>2240201</v>
      </c>
      <c r="B393" s="229" t="s">
        <v>46</v>
      </c>
      <c r="C393" s="230">
        <v>3868</v>
      </c>
      <c r="D393" s="231"/>
      <c r="E393" s="231"/>
      <c r="H393" s="231"/>
    </row>
    <row r="394" spans="1:8" s="220" customFormat="1" ht="27.95" customHeight="1">
      <c r="A394" s="204">
        <v>2240204</v>
      </c>
      <c r="B394" s="229" t="s">
        <v>423</v>
      </c>
      <c r="C394" s="230">
        <v>409</v>
      </c>
      <c r="D394" s="231"/>
      <c r="E394" s="231"/>
      <c r="H394" s="231"/>
    </row>
    <row r="395" spans="1:8" s="220" customFormat="1" ht="27.95" customHeight="1">
      <c r="A395" s="204">
        <v>227</v>
      </c>
      <c r="B395" s="229" t="s">
        <v>424</v>
      </c>
      <c r="C395" s="230">
        <v>13600</v>
      </c>
      <c r="D395" s="231"/>
      <c r="E395" s="231"/>
      <c r="H395" s="231"/>
    </row>
    <row r="396" spans="1:8" s="220" customFormat="1" ht="27.95" customHeight="1">
      <c r="A396" s="204">
        <v>229</v>
      </c>
      <c r="B396" s="229" t="s">
        <v>356</v>
      </c>
      <c r="C396" s="230">
        <f>C397</f>
        <v>30162</v>
      </c>
      <c r="D396" s="231"/>
      <c r="E396" s="231"/>
      <c r="H396" s="231"/>
    </row>
    <row r="397" spans="1:8" s="220" customFormat="1" ht="27.95" customHeight="1">
      <c r="A397" s="204">
        <v>22999</v>
      </c>
      <c r="B397" s="229" t="s">
        <v>329</v>
      </c>
      <c r="C397" s="230">
        <f>C398</f>
        <v>30162</v>
      </c>
      <c r="D397" s="231"/>
      <c r="E397" s="231"/>
      <c r="H397" s="231"/>
    </row>
    <row r="398" spans="1:8" s="220" customFormat="1" ht="27.95" customHeight="1">
      <c r="A398" s="204">
        <v>2299999</v>
      </c>
      <c r="B398" s="229" t="s">
        <v>357</v>
      </c>
      <c r="C398" s="230">
        <v>30162</v>
      </c>
      <c r="D398" s="231"/>
      <c r="E398" s="231"/>
      <c r="H398" s="231"/>
    </row>
    <row r="399" spans="1:8" s="220" customFormat="1" ht="27.95" customHeight="1">
      <c r="A399" s="204">
        <v>232</v>
      </c>
      <c r="B399" s="229" t="s">
        <v>358</v>
      </c>
      <c r="C399" s="230">
        <f>C400</f>
        <v>5100</v>
      </c>
      <c r="D399" s="231"/>
      <c r="E399" s="231"/>
      <c r="H399" s="231"/>
    </row>
    <row r="400" spans="1:8" s="220" customFormat="1" ht="27.95" customHeight="1">
      <c r="A400" s="204">
        <v>23203</v>
      </c>
      <c r="B400" s="229" t="s">
        <v>359</v>
      </c>
      <c r="C400" s="230">
        <f>C401</f>
        <v>5100</v>
      </c>
      <c r="D400" s="231"/>
      <c r="E400" s="231"/>
      <c r="H400" s="231"/>
    </row>
    <row r="401" spans="1:8" s="220" customFormat="1" ht="27.95" customHeight="1">
      <c r="A401" s="204">
        <v>2320301</v>
      </c>
      <c r="B401" s="229" t="s">
        <v>360</v>
      </c>
      <c r="C401" s="230">
        <v>5100</v>
      </c>
      <c r="D401" s="231"/>
      <c r="E401" s="231"/>
      <c r="H401" s="231"/>
    </row>
    <row r="402" spans="1:8" s="220" customFormat="1" ht="27.95" customHeight="1">
      <c r="A402" s="360"/>
      <c r="B402" s="361"/>
      <c r="C402" s="83"/>
    </row>
    <row r="403" spans="1:8" s="220" customFormat="1" ht="27.95" customHeight="1">
      <c r="A403" s="349" t="s">
        <v>364</v>
      </c>
      <c r="B403" s="350"/>
      <c r="C403" s="232">
        <v>140050</v>
      </c>
    </row>
    <row r="404" spans="1:8" s="220" customFormat="1" ht="27.95" customHeight="1">
      <c r="A404" s="349" t="s">
        <v>425</v>
      </c>
      <c r="B404" s="350"/>
      <c r="C404" s="232">
        <v>36000</v>
      </c>
    </row>
    <row r="405" spans="1:8" s="220" customFormat="1" ht="27.95" customHeight="1">
      <c r="A405" s="349" t="s">
        <v>365</v>
      </c>
      <c r="B405" s="350"/>
      <c r="C405" s="232">
        <v>136</v>
      </c>
      <c r="G405" s="291"/>
    </row>
    <row r="406" spans="1:8" s="220" customFormat="1" ht="27.95" customHeight="1">
      <c r="A406" s="338" t="s">
        <v>367</v>
      </c>
      <c r="B406" s="339"/>
      <c r="C406" s="206">
        <f>+C5+C403+C405+C404</f>
        <v>1785427</v>
      </c>
    </row>
    <row r="407" spans="1:8" s="220" customFormat="1">
      <c r="A407" s="226"/>
      <c r="B407" s="233"/>
      <c r="C407" s="234"/>
    </row>
    <row r="408" spans="1:8">
      <c r="C408" s="235"/>
    </row>
  </sheetData>
  <mergeCells count="7">
    <mergeCell ref="A406:B406"/>
    <mergeCell ref="A2:C2"/>
    <mergeCell ref="A5:B5"/>
    <mergeCell ref="A402:B402"/>
    <mergeCell ref="A403:B403"/>
    <mergeCell ref="A404:B404"/>
    <mergeCell ref="A405:B405"/>
  </mergeCells>
  <phoneticPr fontId="49" type="noConversion"/>
  <printOptions horizontalCentered="1"/>
  <pageMargins left="0.78740157480314965" right="0.78740157480314965" top="0.98425196850393715" bottom="0.98425196850393715" header="0.51181102362204722" footer="0.31496062992125984"/>
  <pageSetup paperSize="9" scale="95" fitToHeight="2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36</vt:i4>
      </vt:variant>
      <vt:variant>
        <vt:lpstr>命名范围</vt:lpstr>
      </vt:variant>
      <vt:variant>
        <vt:i4>46</vt:i4>
      </vt:variant>
    </vt:vector>
  </HeadingPairs>
  <TitlesOfParts>
    <vt:vector size="82" baseType="lpstr">
      <vt:lpstr>表头</vt:lpstr>
      <vt:lpstr>目录</vt:lpstr>
      <vt:lpstr>表1-2025年全区公共预算收入执行</vt:lpstr>
      <vt:lpstr>表2-2025年全区公共预算支出执行</vt:lpstr>
      <vt:lpstr>表3—2025区级公共预算收入执行</vt:lpstr>
      <vt:lpstr>表4-2025年区级公共预算支出执行</vt:lpstr>
      <vt:lpstr>2025年区级一般公共预算转移支付</vt:lpstr>
      <vt:lpstr>表6-2026年全区一般公共预算收入表</vt:lpstr>
      <vt:lpstr>表7-2026年全区一般公共预算支出表</vt:lpstr>
      <vt:lpstr>表8—2026区级公共预算收入</vt:lpstr>
      <vt:lpstr>表9-2026年区级一般公共预算支出表</vt:lpstr>
      <vt:lpstr>表10-按政府经济分类支出表</vt:lpstr>
      <vt:lpstr>表11-按部门经济分类基本支出表</vt:lpstr>
      <vt:lpstr>表12-一般预算税收返还和转移支付表 </vt:lpstr>
      <vt:lpstr>表13-2025年政府性基金收入执行 </vt:lpstr>
      <vt:lpstr>表14-2025年政府性基金支出执行 </vt:lpstr>
      <vt:lpstr>表15-政府性基金转移支付表</vt:lpstr>
      <vt:lpstr>表16-2026政府性基金收入</vt:lpstr>
      <vt:lpstr>表17-2026政府性基金支出</vt:lpstr>
      <vt:lpstr>表18-政府性基金基本支出按政府经济分类</vt:lpstr>
      <vt:lpstr>表19-政府性基金基本支出按部门经济分类</vt:lpstr>
      <vt:lpstr>表20-政府性基金转移支付表</vt:lpstr>
      <vt:lpstr>表21-2025国有资本经营预算收入</vt:lpstr>
      <vt:lpstr>表22-2025国有资本经营预算支出</vt:lpstr>
      <vt:lpstr>表23-2025国有资本经营转移支付表</vt:lpstr>
      <vt:lpstr>表24-2026国有资本经营收入草案</vt:lpstr>
      <vt:lpstr>表25-2026国有资本经营支出草案</vt:lpstr>
      <vt:lpstr>表26—2025社保基金收支执行 </vt:lpstr>
      <vt:lpstr>表27—2026社保基金收支草案</vt:lpstr>
      <vt:lpstr>表28-2025年债务限额及余额</vt:lpstr>
      <vt:lpstr>表29-2025年一般债务限额余额</vt:lpstr>
      <vt:lpstr>表30-2025年专项债务限额余额</vt:lpstr>
      <vt:lpstr>表31-2025年地方政府债券发行情况表</vt:lpstr>
      <vt:lpstr>表32-2025年地方政府债务还本付息情况表 </vt:lpstr>
      <vt:lpstr>表33-2025年新增政府专项债券项目情况表 </vt:lpstr>
      <vt:lpstr>表34-2026年区级财政专项资金预算安排情况表 </vt:lpstr>
      <vt:lpstr>'2025年区级一般公共预算转移支付'!Print_Area</vt:lpstr>
      <vt:lpstr>'表10-按政府经济分类支出表'!Print_Area</vt:lpstr>
      <vt:lpstr>'表11-按部门经济分类基本支出表'!Print_Area</vt:lpstr>
      <vt:lpstr>'表1-2025年全区公共预算收入执行'!Print_Area</vt:lpstr>
      <vt:lpstr>'表12-一般预算税收返还和转移支付表 '!Print_Area</vt:lpstr>
      <vt:lpstr>'表13-2025年政府性基金收入执行 '!Print_Area</vt:lpstr>
      <vt:lpstr>'表14-2025年政府性基金支出执行 '!Print_Area</vt:lpstr>
      <vt:lpstr>'表15-政府性基金转移支付表'!Print_Area</vt:lpstr>
      <vt:lpstr>'表16-2026政府性基金收入'!Print_Area</vt:lpstr>
      <vt:lpstr>'表17-2026政府性基金支出'!Print_Area</vt:lpstr>
      <vt:lpstr>'表20-政府性基金转移支付表'!Print_Area</vt:lpstr>
      <vt:lpstr>'表21-2025国有资本经营预算收入'!Print_Area</vt:lpstr>
      <vt:lpstr>'表2-2025年全区公共预算支出执行'!Print_Area</vt:lpstr>
      <vt:lpstr>'表22-2025国有资本经营预算支出'!Print_Area</vt:lpstr>
      <vt:lpstr>'表23-2025国有资本经营转移支付表'!Print_Area</vt:lpstr>
      <vt:lpstr>'表24-2026国有资本经营收入草案'!Print_Area</vt:lpstr>
      <vt:lpstr>'表25-2026国有资本经营支出草案'!Print_Area</vt:lpstr>
      <vt:lpstr>'表26—2025社保基金收支执行 '!Print_Area</vt:lpstr>
      <vt:lpstr>表27—2026社保基金收支草案!Print_Area</vt:lpstr>
      <vt:lpstr>'表28-2025年债务限额及余额'!Print_Area</vt:lpstr>
      <vt:lpstr>'表29-2025年一般债务限额余额'!Print_Area</vt:lpstr>
      <vt:lpstr>'表30-2025年专项债务限额余额'!Print_Area</vt:lpstr>
      <vt:lpstr>'表31-2025年地方政府债券发行情况表'!Print_Area</vt:lpstr>
      <vt:lpstr>表3—2025区级公共预算收入执行!Print_Area</vt:lpstr>
      <vt:lpstr>'表32-2025年地方政府债务还本付息情况表 '!Print_Area</vt:lpstr>
      <vt:lpstr>'表33-2025年新增政府专项债券项目情况表 '!Print_Area</vt:lpstr>
      <vt:lpstr>'表34-2026年区级财政专项资金预算安排情况表 '!Print_Area</vt:lpstr>
      <vt:lpstr>'表4-2025年区级公共预算支出执行'!Print_Area</vt:lpstr>
      <vt:lpstr>'表6-2026年全区一般公共预算收入表'!Print_Area</vt:lpstr>
      <vt:lpstr>'表7-2026年全区一般公共预算支出表'!Print_Area</vt:lpstr>
      <vt:lpstr>表8—2026区级公共预算收入!Print_Area</vt:lpstr>
      <vt:lpstr>'表9-2026年区级一般公共预算支出表'!Print_Area</vt:lpstr>
      <vt:lpstr>表头!Print_Area</vt:lpstr>
      <vt:lpstr>目录!Print_Area</vt:lpstr>
      <vt:lpstr>'表10-按政府经济分类支出表'!Print_Titles</vt:lpstr>
      <vt:lpstr>'表11-按部门经济分类基本支出表'!Print_Titles</vt:lpstr>
      <vt:lpstr>'表1-2025年全区公共预算收入执行'!Print_Titles</vt:lpstr>
      <vt:lpstr>'表14-2025年政府性基金支出执行 '!Print_Titles</vt:lpstr>
      <vt:lpstr>'表17-2026政府性基金支出'!Print_Titles</vt:lpstr>
      <vt:lpstr>'表2-2025年全区公共预算支出执行'!Print_Titles</vt:lpstr>
      <vt:lpstr>'表33-2025年新增政府专项债券项目情况表 '!Print_Titles</vt:lpstr>
      <vt:lpstr>'表34-2026年区级财政专项资金预算安排情况表 '!Print_Titles</vt:lpstr>
      <vt:lpstr>'表4-2025年区级公共预算支出执行'!Print_Titles</vt:lpstr>
      <vt:lpstr>'表6-2026年全区一般公共预算收入表'!Print_Titles</vt:lpstr>
      <vt:lpstr>'表7-2026年全区一般公共预算支出表'!Print_Titles</vt:lpstr>
      <vt:lpstr>'表9-2026年区级一般公共预算支出表'!Print_Titles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杨帆</dc:creator>
  <cp:lastModifiedBy>风轻无痕</cp:lastModifiedBy>
  <cp:lastPrinted>2026-01-14T08:07:51Z</cp:lastPrinted>
  <dcterms:created xsi:type="dcterms:W3CDTF">2013-12-17T02:22:17Z</dcterms:created>
  <dcterms:modified xsi:type="dcterms:W3CDTF">2026-02-26T06:45:26Z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ACBDD8A438DE4C25AF5BB7464BE4C934</vt:lpwstr>
  </property>
</Properties>
</file>